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/>
  <mc:AlternateContent xmlns:mc="http://schemas.openxmlformats.org/markup-compatibility/2006">
    <mc:Choice Requires="x15">
      <x15ac:absPath xmlns:x15ac="http://schemas.microsoft.com/office/spreadsheetml/2010/11/ac" url="C:\UnB\Monitorando àguas\"/>
    </mc:Choice>
  </mc:AlternateContent>
  <xr:revisionPtr revIDLastSave="0" documentId="8_{16D863C5-805A-4610-8345-E6A202F36105}" xr6:coauthVersionLast="47" xr6:coauthVersionMax="47" xr10:uidLastSave="{00000000-0000-0000-0000-000000000000}"/>
  <bookViews>
    <workbookView xWindow="15" yWindow="-16320" windowWidth="29040" windowHeight="15720" xr2:uid="{00000000-000D-0000-FFFF-FFFF00000000}"/>
  </bookViews>
  <sheets>
    <sheet name="BDI - Não se aplica" sheetId="1" r:id="rId1"/>
    <sheet name="Composição Geral" sheetId="2" r:id="rId2"/>
    <sheet name="IAPEC-Equipe-Bolsas" sheetId="3" r:id="rId3"/>
    <sheet name="IAPEC-Equipe-Índice" sheetId="4" r:id="rId4"/>
    <sheet name="EquivalênciaMão de Obra X Bolsa" sheetId="5" r:id="rId5"/>
    <sheet name="Licenças Software - ESRI" sheetId="6" r:id="rId6"/>
    <sheet name="Equipamentos Desen." sheetId="7" r:id="rId7"/>
    <sheet name="Total Geral do Orçamento" sheetId="8" r:id="rId8"/>
  </sheets>
  <definedNames>
    <definedName name="p">'Composição Geral'!$H$6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t1NiAwWM2RKhfFr97Io8/uOdq09piw63YS9jlunL6Fc="/>
    </ext>
  </extLst>
</workbook>
</file>

<file path=xl/calcChain.xml><?xml version="1.0" encoding="utf-8"?>
<calcChain xmlns="http://schemas.openxmlformats.org/spreadsheetml/2006/main">
  <c r="A9" i="8" l="1"/>
  <c r="C1" i="8"/>
  <c r="G15" i="7"/>
  <c r="K13" i="7"/>
  <c r="K12" i="7"/>
  <c r="I12" i="7"/>
  <c r="K11" i="7"/>
  <c r="I11" i="7"/>
  <c r="K10" i="7"/>
  <c r="I10" i="7"/>
  <c r="I9" i="7"/>
  <c r="K9" i="7" s="1"/>
  <c r="K8" i="7"/>
  <c r="I8" i="7"/>
  <c r="K7" i="7"/>
  <c r="I7" i="7"/>
  <c r="K6" i="7"/>
  <c r="I6" i="7"/>
  <c r="J13" i="6"/>
  <c r="H13" i="6"/>
  <c r="J12" i="6"/>
  <c r="H12" i="6"/>
  <c r="J11" i="6"/>
  <c r="H11" i="6"/>
  <c r="H10" i="6"/>
  <c r="J10" i="6" s="1"/>
  <c r="J9" i="6"/>
  <c r="H9" i="6"/>
  <c r="J8" i="6"/>
  <c r="H8" i="6"/>
  <c r="J7" i="6"/>
  <c r="H7" i="6"/>
  <c r="H6" i="6"/>
  <c r="J6" i="6" s="1"/>
  <c r="N20" i="5"/>
  <c r="P20" i="5" s="1"/>
  <c r="G20" i="5"/>
  <c r="O20" i="5" s="1"/>
  <c r="F20" i="5"/>
  <c r="D20" i="5"/>
  <c r="C20" i="5"/>
  <c r="N19" i="5"/>
  <c r="G19" i="5"/>
  <c r="H19" i="5" s="1"/>
  <c r="F19" i="5"/>
  <c r="D19" i="5"/>
  <c r="C19" i="5"/>
  <c r="B19" i="5"/>
  <c r="Q18" i="5"/>
  <c r="G17" i="5"/>
  <c r="O17" i="5" s="1"/>
  <c r="F17" i="5"/>
  <c r="H17" i="5" s="1"/>
  <c r="D17" i="5"/>
  <c r="C17" i="5"/>
  <c r="B17" i="5"/>
  <c r="Q16" i="5"/>
  <c r="N15" i="5"/>
  <c r="H15" i="5"/>
  <c r="G15" i="5"/>
  <c r="O15" i="5" s="1"/>
  <c r="P15" i="5" s="1"/>
  <c r="F15" i="5"/>
  <c r="D15" i="5"/>
  <c r="C15" i="5"/>
  <c r="N14" i="5"/>
  <c r="G14" i="5"/>
  <c r="H14" i="5" s="1"/>
  <c r="F14" i="5"/>
  <c r="D14" i="5"/>
  <c r="C14" i="5"/>
  <c r="B14" i="5"/>
  <c r="Q13" i="5"/>
  <c r="G12" i="5"/>
  <c r="O12" i="5" s="1"/>
  <c r="F12" i="5"/>
  <c r="D12" i="5"/>
  <c r="C12" i="5"/>
  <c r="N11" i="5"/>
  <c r="P11" i="5" s="1"/>
  <c r="R11" i="5" s="1"/>
  <c r="G11" i="5"/>
  <c r="O11" i="5" s="1"/>
  <c r="F11" i="5"/>
  <c r="H11" i="5" s="1"/>
  <c r="D11" i="5"/>
  <c r="C11" i="5"/>
  <c r="G10" i="5"/>
  <c r="O10" i="5" s="1"/>
  <c r="F10" i="5"/>
  <c r="D10" i="5"/>
  <c r="C10" i="5"/>
  <c r="B10" i="5"/>
  <c r="Q9" i="5"/>
  <c r="N8" i="5"/>
  <c r="G8" i="5"/>
  <c r="F8" i="5"/>
  <c r="D8" i="5"/>
  <c r="C8" i="5"/>
  <c r="O7" i="5"/>
  <c r="N7" i="5"/>
  <c r="H7" i="5"/>
  <c r="G7" i="5"/>
  <c r="F7" i="5"/>
  <c r="D7" i="5"/>
  <c r="C7" i="5"/>
  <c r="B7" i="5"/>
  <c r="O6" i="5"/>
  <c r="P6" i="5" s="1"/>
  <c r="H6" i="5"/>
  <c r="G6" i="5"/>
  <c r="F6" i="5"/>
  <c r="N6" i="5" s="1"/>
  <c r="D6" i="5"/>
  <c r="C6" i="5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AD91" i="3"/>
  <c r="AE91" i="3" s="1"/>
  <c r="AB91" i="3"/>
  <c r="X91" i="3"/>
  <c r="V91" i="3"/>
  <c r="T91" i="3"/>
  <c r="R91" i="3"/>
  <c r="P91" i="3"/>
  <c r="N91" i="3"/>
  <c r="L91" i="3"/>
  <c r="J91" i="3"/>
  <c r="Z91" i="3" s="1"/>
  <c r="AD90" i="3"/>
  <c r="AE90" i="3" s="1"/>
  <c r="AB90" i="3"/>
  <c r="X90" i="3"/>
  <c r="V90" i="3"/>
  <c r="T90" i="3"/>
  <c r="P90" i="3"/>
  <c r="N90" i="3"/>
  <c r="L90" i="3"/>
  <c r="J90" i="3"/>
  <c r="R90" i="3" s="1"/>
  <c r="J89" i="3"/>
  <c r="R88" i="3"/>
  <c r="J88" i="3"/>
  <c r="P87" i="3"/>
  <c r="J87" i="3"/>
  <c r="Z86" i="3"/>
  <c r="X86" i="3"/>
  <c r="T86" i="3"/>
  <c r="R86" i="3"/>
  <c r="P86" i="3"/>
  <c r="J86" i="3"/>
  <c r="AB85" i="3"/>
  <c r="Z85" i="3"/>
  <c r="X85" i="3"/>
  <c r="R85" i="3"/>
  <c r="P85" i="3"/>
  <c r="L85" i="3"/>
  <c r="J85" i="3"/>
  <c r="Z84" i="3"/>
  <c r="J84" i="3"/>
  <c r="AB83" i="3"/>
  <c r="Z83" i="3"/>
  <c r="J83" i="3"/>
  <c r="Z82" i="3"/>
  <c r="X82" i="3"/>
  <c r="J82" i="3"/>
  <c r="Z81" i="3"/>
  <c r="X81" i="3"/>
  <c r="J81" i="3"/>
  <c r="AB81" i="3" s="1"/>
  <c r="X80" i="3"/>
  <c r="T80" i="3"/>
  <c r="P80" i="3"/>
  <c r="J80" i="3"/>
  <c r="Z80" i="3" s="1"/>
  <c r="AB79" i="3"/>
  <c r="X79" i="3"/>
  <c r="R79" i="3"/>
  <c r="L79" i="3"/>
  <c r="J79" i="3"/>
  <c r="Z79" i="3" s="1"/>
  <c r="Z78" i="3"/>
  <c r="T78" i="3"/>
  <c r="R78" i="3"/>
  <c r="J78" i="3"/>
  <c r="X78" i="3" s="1"/>
  <c r="AB77" i="3"/>
  <c r="Z77" i="3"/>
  <c r="R77" i="3"/>
  <c r="P77" i="3"/>
  <c r="J77" i="3"/>
  <c r="Z76" i="3"/>
  <c r="X76" i="3"/>
  <c r="R76" i="3"/>
  <c r="P76" i="3"/>
  <c r="J76" i="3"/>
  <c r="Z75" i="3"/>
  <c r="X75" i="3"/>
  <c r="P75" i="3"/>
  <c r="L75" i="3"/>
  <c r="J75" i="3"/>
  <c r="AB75" i="3" s="1"/>
  <c r="J74" i="3"/>
  <c r="T74" i="3" s="1"/>
  <c r="J73" i="3"/>
  <c r="J72" i="3"/>
  <c r="J71" i="3"/>
  <c r="Z70" i="3"/>
  <c r="X70" i="3"/>
  <c r="T70" i="3"/>
  <c r="R70" i="3"/>
  <c r="P70" i="3"/>
  <c r="J70" i="3"/>
  <c r="AB69" i="3"/>
  <c r="Z69" i="3"/>
  <c r="X69" i="3"/>
  <c r="R69" i="3"/>
  <c r="P69" i="3"/>
  <c r="L69" i="3"/>
  <c r="J69" i="3"/>
  <c r="J68" i="3"/>
  <c r="J67" i="3"/>
  <c r="Z67" i="3" s="1"/>
  <c r="Z66" i="3"/>
  <c r="X66" i="3"/>
  <c r="J66" i="3"/>
  <c r="Z65" i="3"/>
  <c r="X65" i="3"/>
  <c r="J65" i="3"/>
  <c r="AB65" i="3" s="1"/>
  <c r="X64" i="3"/>
  <c r="T64" i="3"/>
  <c r="R64" i="3"/>
  <c r="P64" i="3"/>
  <c r="J64" i="3"/>
  <c r="Z64" i="3" s="1"/>
  <c r="AB63" i="3"/>
  <c r="X63" i="3"/>
  <c r="R63" i="3"/>
  <c r="P63" i="3"/>
  <c r="L63" i="3"/>
  <c r="J63" i="3"/>
  <c r="Z63" i="3" s="1"/>
  <c r="Z62" i="3"/>
  <c r="T62" i="3"/>
  <c r="R62" i="3"/>
  <c r="J62" i="3"/>
  <c r="X62" i="3" s="1"/>
  <c r="AD61" i="3"/>
  <c r="AE61" i="3" s="1"/>
  <c r="I19" i="5" s="1"/>
  <c r="Q19" i="5" s="1"/>
  <c r="L27" i="2" s="1"/>
  <c r="AB61" i="3"/>
  <c r="X61" i="3"/>
  <c r="V61" i="3"/>
  <c r="T61" i="3"/>
  <c r="P61" i="3"/>
  <c r="N61" i="3"/>
  <c r="L61" i="3"/>
  <c r="J61" i="3"/>
  <c r="AG61" i="3" s="1"/>
  <c r="AH61" i="3" s="1"/>
  <c r="AD60" i="3"/>
  <c r="AE60" i="3" s="1"/>
  <c r="AB60" i="3"/>
  <c r="X60" i="3"/>
  <c r="V60" i="3"/>
  <c r="T60" i="3"/>
  <c r="P60" i="3"/>
  <c r="N60" i="3"/>
  <c r="L60" i="3"/>
  <c r="J60" i="3"/>
  <c r="Z60" i="3" s="1"/>
  <c r="AD59" i="3"/>
  <c r="AE59" i="3" s="1"/>
  <c r="AB59" i="3"/>
  <c r="X59" i="3"/>
  <c r="V59" i="3"/>
  <c r="T59" i="3"/>
  <c r="P59" i="3"/>
  <c r="N59" i="3"/>
  <c r="L59" i="3"/>
  <c r="J59" i="3"/>
  <c r="R59" i="3" s="1"/>
  <c r="AD58" i="3"/>
  <c r="AE58" i="3" s="1"/>
  <c r="AB58" i="3"/>
  <c r="X58" i="3"/>
  <c r="V58" i="3"/>
  <c r="T58" i="3"/>
  <c r="R58" i="3"/>
  <c r="P58" i="3"/>
  <c r="N58" i="3"/>
  <c r="L58" i="3"/>
  <c r="J58" i="3"/>
  <c r="Z58" i="3" s="1"/>
  <c r="AD57" i="3"/>
  <c r="AE57" i="3" s="1"/>
  <c r="AB57" i="3"/>
  <c r="X57" i="3"/>
  <c r="V57" i="3"/>
  <c r="T57" i="3"/>
  <c r="P57" i="3"/>
  <c r="N57" i="3"/>
  <c r="L57" i="3"/>
  <c r="J57" i="3"/>
  <c r="R57" i="3" s="1"/>
  <c r="AD56" i="3"/>
  <c r="AE56" i="3" s="1"/>
  <c r="AB56" i="3"/>
  <c r="X56" i="3"/>
  <c r="V56" i="3"/>
  <c r="T56" i="3"/>
  <c r="R56" i="3"/>
  <c r="P56" i="3"/>
  <c r="N56" i="3"/>
  <c r="L56" i="3"/>
  <c r="J56" i="3"/>
  <c r="Z56" i="3" s="1"/>
  <c r="AG55" i="3"/>
  <c r="AH55" i="3" s="1"/>
  <c r="R55" i="3"/>
  <c r="J55" i="3"/>
  <c r="AH54" i="3"/>
  <c r="AD54" i="3"/>
  <c r="AE54" i="3" s="1"/>
  <c r="I11" i="5" s="1"/>
  <c r="Q11" i="5" s="1"/>
  <c r="AB54" i="3"/>
  <c r="X54" i="3"/>
  <c r="V54" i="3"/>
  <c r="T54" i="3"/>
  <c r="P54" i="3"/>
  <c r="N54" i="3"/>
  <c r="L54" i="3"/>
  <c r="J54" i="3"/>
  <c r="AG54" i="3" s="1"/>
  <c r="AD53" i="3"/>
  <c r="AE53" i="3" s="1"/>
  <c r="AB53" i="3"/>
  <c r="X53" i="3"/>
  <c r="V53" i="3"/>
  <c r="T53" i="3"/>
  <c r="R53" i="3"/>
  <c r="P53" i="3"/>
  <c r="N53" i="3"/>
  <c r="L53" i="3"/>
  <c r="J53" i="3"/>
  <c r="Z53" i="3" s="1"/>
  <c r="AE52" i="3"/>
  <c r="AD52" i="3"/>
  <c r="AB52" i="3"/>
  <c r="X52" i="3"/>
  <c r="V52" i="3"/>
  <c r="T52" i="3"/>
  <c r="P52" i="3"/>
  <c r="N52" i="3"/>
  <c r="L52" i="3"/>
  <c r="J52" i="3"/>
  <c r="R52" i="3" s="1"/>
  <c r="AE51" i="3"/>
  <c r="AD51" i="3"/>
  <c r="AB51" i="3"/>
  <c r="X51" i="3"/>
  <c r="V51" i="3"/>
  <c r="T51" i="3"/>
  <c r="R51" i="3"/>
  <c r="P51" i="3"/>
  <c r="N51" i="3"/>
  <c r="L51" i="3"/>
  <c r="J51" i="3"/>
  <c r="Z51" i="3" s="1"/>
  <c r="AE50" i="3"/>
  <c r="AD50" i="3"/>
  <c r="AB50" i="3"/>
  <c r="X50" i="3"/>
  <c r="V50" i="3"/>
  <c r="T50" i="3"/>
  <c r="P50" i="3"/>
  <c r="N50" i="3"/>
  <c r="L50" i="3"/>
  <c r="J50" i="3"/>
  <c r="R50" i="3" s="1"/>
  <c r="AD49" i="3"/>
  <c r="AE49" i="3" s="1"/>
  <c r="AB49" i="3"/>
  <c r="X49" i="3"/>
  <c r="V49" i="3"/>
  <c r="T49" i="3"/>
  <c r="R49" i="3"/>
  <c r="P49" i="3"/>
  <c r="N49" i="3"/>
  <c r="L49" i="3"/>
  <c r="J49" i="3"/>
  <c r="Z49" i="3" s="1"/>
  <c r="AG48" i="3"/>
  <c r="AH48" i="3" s="1"/>
  <c r="AB48" i="3"/>
  <c r="X48" i="3"/>
  <c r="T48" i="3"/>
  <c r="P48" i="3"/>
  <c r="L48" i="3"/>
  <c r="J48" i="3"/>
  <c r="Z48" i="3" s="1"/>
  <c r="AD47" i="3"/>
  <c r="AE47" i="3" s="1"/>
  <c r="I8" i="5" s="1"/>
  <c r="Q8" i="5" s="1"/>
  <c r="L16" i="2" s="1"/>
  <c r="AB47" i="3"/>
  <c r="X47" i="3"/>
  <c r="V47" i="3"/>
  <c r="T47" i="3"/>
  <c r="P47" i="3"/>
  <c r="N47" i="3"/>
  <c r="L47" i="3"/>
  <c r="J47" i="3"/>
  <c r="AG47" i="3" s="1"/>
  <c r="AH47" i="3" s="1"/>
  <c r="AE46" i="3"/>
  <c r="AD46" i="3"/>
  <c r="AB46" i="3"/>
  <c r="X46" i="3"/>
  <c r="V46" i="3"/>
  <c r="T46" i="3"/>
  <c r="R46" i="3"/>
  <c r="P46" i="3"/>
  <c r="N46" i="3"/>
  <c r="L46" i="3"/>
  <c r="J46" i="3"/>
  <c r="Z46" i="3" s="1"/>
  <c r="AE45" i="3"/>
  <c r="AD45" i="3"/>
  <c r="AB45" i="3"/>
  <c r="X45" i="3"/>
  <c r="V45" i="3"/>
  <c r="T45" i="3"/>
  <c r="P45" i="3"/>
  <c r="N45" i="3"/>
  <c r="L45" i="3"/>
  <c r="J45" i="3"/>
  <c r="R45" i="3" s="1"/>
  <c r="AE44" i="3"/>
  <c r="AD44" i="3"/>
  <c r="AB44" i="3"/>
  <c r="X44" i="3"/>
  <c r="V44" i="3"/>
  <c r="T44" i="3"/>
  <c r="R44" i="3"/>
  <c r="P44" i="3"/>
  <c r="N44" i="3"/>
  <c r="L44" i="3"/>
  <c r="J44" i="3"/>
  <c r="Z44" i="3" s="1"/>
  <c r="P43" i="3"/>
  <c r="J43" i="3"/>
  <c r="J42" i="3"/>
  <c r="AB41" i="3"/>
  <c r="X41" i="3"/>
  <c r="T41" i="3"/>
  <c r="P41" i="3"/>
  <c r="N41" i="3"/>
  <c r="L41" i="3"/>
  <c r="J41" i="3"/>
  <c r="V41" i="3" s="1"/>
  <c r="AD40" i="3"/>
  <c r="AE40" i="3" s="1"/>
  <c r="AB40" i="3"/>
  <c r="X40" i="3"/>
  <c r="V40" i="3"/>
  <c r="T40" i="3"/>
  <c r="R40" i="3"/>
  <c r="P40" i="3"/>
  <c r="N40" i="3"/>
  <c r="L40" i="3"/>
  <c r="J40" i="3"/>
  <c r="Z40" i="3" s="1"/>
  <c r="AD39" i="3"/>
  <c r="AE39" i="3" s="1"/>
  <c r="V39" i="3"/>
  <c r="T39" i="3"/>
  <c r="P39" i="3"/>
  <c r="N39" i="3"/>
  <c r="J39" i="3"/>
  <c r="AB39" i="3" s="1"/>
  <c r="AD38" i="3"/>
  <c r="AB38" i="3"/>
  <c r="X38" i="3"/>
  <c r="V38" i="3"/>
  <c r="T38" i="3"/>
  <c r="R38" i="3"/>
  <c r="N38" i="3"/>
  <c r="L38" i="3"/>
  <c r="J38" i="3"/>
  <c r="AE38" i="3" s="1"/>
  <c r="AD37" i="3"/>
  <c r="AE37" i="3" s="1"/>
  <c r="V37" i="3"/>
  <c r="T37" i="3"/>
  <c r="P37" i="3"/>
  <c r="N37" i="3"/>
  <c r="J37" i="3"/>
  <c r="AB37" i="3" s="1"/>
  <c r="AH36" i="3"/>
  <c r="N36" i="3"/>
  <c r="J36" i="3"/>
  <c r="AE35" i="3"/>
  <c r="AD35" i="3"/>
  <c r="AB35" i="3"/>
  <c r="X35" i="3"/>
  <c r="V35" i="3"/>
  <c r="R35" i="3"/>
  <c r="P35" i="3"/>
  <c r="N35" i="3"/>
  <c r="L35" i="3"/>
  <c r="J35" i="3"/>
  <c r="Z35" i="3" s="1"/>
  <c r="J34" i="3"/>
  <c r="AE33" i="3"/>
  <c r="AD33" i="3"/>
  <c r="AB33" i="3"/>
  <c r="X33" i="3"/>
  <c r="V33" i="3"/>
  <c r="R33" i="3"/>
  <c r="P33" i="3"/>
  <c r="N33" i="3"/>
  <c r="L33" i="3"/>
  <c r="J33" i="3"/>
  <c r="Z33" i="3" s="1"/>
  <c r="AG32" i="3"/>
  <c r="AH32" i="3" s="1"/>
  <c r="AD32" i="3"/>
  <c r="AB32" i="3"/>
  <c r="X32" i="3"/>
  <c r="T32" i="3"/>
  <c r="R32" i="3"/>
  <c r="N32" i="3"/>
  <c r="L32" i="3"/>
  <c r="J32" i="3"/>
  <c r="Z32" i="3" s="1"/>
  <c r="V31" i="3"/>
  <c r="T31" i="3"/>
  <c r="J31" i="3"/>
  <c r="AD30" i="3"/>
  <c r="AB30" i="3"/>
  <c r="X30" i="3"/>
  <c r="T30" i="3"/>
  <c r="R30" i="3"/>
  <c r="N30" i="3"/>
  <c r="L30" i="3"/>
  <c r="J30" i="3"/>
  <c r="Z30" i="3" s="1"/>
  <c r="J29" i="3"/>
  <c r="AD28" i="3"/>
  <c r="AB28" i="3"/>
  <c r="X28" i="3"/>
  <c r="T28" i="3"/>
  <c r="R28" i="3"/>
  <c r="N28" i="3"/>
  <c r="L28" i="3"/>
  <c r="J28" i="3"/>
  <c r="Z28" i="3" s="1"/>
  <c r="V27" i="3"/>
  <c r="T27" i="3"/>
  <c r="J27" i="3"/>
  <c r="AD26" i="3"/>
  <c r="AB26" i="3"/>
  <c r="X26" i="3"/>
  <c r="T26" i="3"/>
  <c r="R26" i="3"/>
  <c r="N26" i="3"/>
  <c r="L26" i="3"/>
  <c r="J26" i="3"/>
  <c r="Z26" i="3" s="1"/>
  <c r="J25" i="3"/>
  <c r="Z25" i="3" s="1"/>
  <c r="AD24" i="3"/>
  <c r="AB24" i="3"/>
  <c r="X24" i="3"/>
  <c r="T24" i="3"/>
  <c r="R24" i="3"/>
  <c r="N24" i="3"/>
  <c r="L24" i="3"/>
  <c r="J24" i="3"/>
  <c r="Z24" i="3" s="1"/>
  <c r="V23" i="3"/>
  <c r="T23" i="3"/>
  <c r="J23" i="3"/>
  <c r="AD22" i="3"/>
  <c r="AB22" i="3"/>
  <c r="T22" i="3"/>
  <c r="R22" i="3"/>
  <c r="N22" i="3"/>
  <c r="L22" i="3"/>
  <c r="J22" i="3"/>
  <c r="Z22" i="3" s="1"/>
  <c r="J21" i="3"/>
  <c r="T21" i="3" s="1"/>
  <c r="AD20" i="3"/>
  <c r="AB20" i="3"/>
  <c r="T20" i="3"/>
  <c r="R20" i="3"/>
  <c r="N20" i="3"/>
  <c r="L20" i="3"/>
  <c r="J20" i="3"/>
  <c r="Z20" i="3" s="1"/>
  <c r="AB19" i="3"/>
  <c r="J19" i="3"/>
  <c r="L19" i="3" s="1"/>
  <c r="AG18" i="3"/>
  <c r="AH18" i="3" s="1"/>
  <c r="AE18" i="3"/>
  <c r="I10" i="5" s="1"/>
  <c r="Q10" i="5" s="1"/>
  <c r="L18" i="2" s="1"/>
  <c r="AD18" i="3"/>
  <c r="AB18" i="3"/>
  <c r="X18" i="3"/>
  <c r="V18" i="3"/>
  <c r="R18" i="3"/>
  <c r="P18" i="3"/>
  <c r="N18" i="3"/>
  <c r="L18" i="3"/>
  <c r="J18" i="3"/>
  <c r="Z18" i="3" s="1"/>
  <c r="J17" i="3"/>
  <c r="AE16" i="3"/>
  <c r="AD16" i="3"/>
  <c r="AB16" i="3"/>
  <c r="X16" i="3"/>
  <c r="V16" i="3"/>
  <c r="R16" i="3"/>
  <c r="P16" i="3"/>
  <c r="N16" i="3"/>
  <c r="L16" i="3"/>
  <c r="J16" i="3"/>
  <c r="Z16" i="3" s="1"/>
  <c r="J15" i="3"/>
  <c r="AD15" i="3" s="1"/>
  <c r="AE14" i="3"/>
  <c r="AD14" i="3"/>
  <c r="AB14" i="3"/>
  <c r="X14" i="3"/>
  <c r="V14" i="3"/>
  <c r="R14" i="3"/>
  <c r="P14" i="3"/>
  <c r="N14" i="3"/>
  <c r="L14" i="3"/>
  <c r="J14" i="3"/>
  <c r="Z14" i="3" s="1"/>
  <c r="Z13" i="3"/>
  <c r="X13" i="3"/>
  <c r="V13" i="3"/>
  <c r="T13" i="3"/>
  <c r="J13" i="3"/>
  <c r="AD13" i="3" s="1"/>
  <c r="AD12" i="3"/>
  <c r="AE12" i="3" s="1"/>
  <c r="AB12" i="3"/>
  <c r="X12" i="3"/>
  <c r="V12" i="3"/>
  <c r="R12" i="3"/>
  <c r="P12" i="3"/>
  <c r="N12" i="3"/>
  <c r="L12" i="3"/>
  <c r="J12" i="3"/>
  <c r="Z12" i="3" s="1"/>
  <c r="AD11" i="3"/>
  <c r="Z11" i="3"/>
  <c r="N11" i="3"/>
  <c r="J11" i="3"/>
  <c r="AD10" i="3"/>
  <c r="AE10" i="3" s="1"/>
  <c r="AB10" i="3"/>
  <c r="X10" i="3"/>
  <c r="V10" i="3"/>
  <c r="R10" i="3"/>
  <c r="P10" i="3"/>
  <c r="N10" i="3"/>
  <c r="L10" i="3"/>
  <c r="J10" i="3"/>
  <c r="Z10" i="3" s="1"/>
  <c r="AD9" i="3"/>
  <c r="Z9" i="3"/>
  <c r="X9" i="3"/>
  <c r="V9" i="3"/>
  <c r="T9" i="3"/>
  <c r="P9" i="3"/>
  <c r="N9" i="3"/>
  <c r="J9" i="3"/>
  <c r="AD8" i="3"/>
  <c r="AE8" i="3" s="1"/>
  <c r="AB8" i="3"/>
  <c r="X8" i="3"/>
  <c r="V8" i="3"/>
  <c r="R8" i="3"/>
  <c r="P8" i="3"/>
  <c r="N8" i="3"/>
  <c r="L8" i="3"/>
  <c r="J8" i="3"/>
  <c r="Z8" i="3" s="1"/>
  <c r="X7" i="3"/>
  <c r="V7" i="3"/>
  <c r="J7" i="3"/>
  <c r="P7" i="3" s="1"/>
  <c r="J6" i="3"/>
  <c r="Z6" i="3" s="1"/>
  <c r="H38" i="2"/>
  <c r="B38" i="2"/>
  <c r="B10" i="8" s="1"/>
  <c r="B36" i="2"/>
  <c r="B9" i="8" s="1"/>
  <c r="J28" i="2"/>
  <c r="H28" i="2"/>
  <c r="K28" i="2" s="1"/>
  <c r="G28" i="2"/>
  <c r="F28" i="2"/>
  <c r="H27" i="2"/>
  <c r="G27" i="2"/>
  <c r="F27" i="2"/>
  <c r="J25" i="2"/>
  <c r="G25" i="2"/>
  <c r="F25" i="2"/>
  <c r="K23" i="2"/>
  <c r="J23" i="2"/>
  <c r="H23" i="2"/>
  <c r="G23" i="2"/>
  <c r="F23" i="2"/>
  <c r="H22" i="2"/>
  <c r="G22" i="2"/>
  <c r="F22" i="2"/>
  <c r="J20" i="2"/>
  <c r="G20" i="2"/>
  <c r="F20" i="2"/>
  <c r="L19" i="2"/>
  <c r="J19" i="2"/>
  <c r="H19" i="2"/>
  <c r="K19" i="2" s="1"/>
  <c r="G19" i="2"/>
  <c r="F19" i="2"/>
  <c r="J18" i="2"/>
  <c r="G18" i="2"/>
  <c r="F18" i="2"/>
  <c r="H16" i="2"/>
  <c r="G16" i="2"/>
  <c r="F16" i="2"/>
  <c r="J15" i="2"/>
  <c r="K15" i="2" s="1"/>
  <c r="H15" i="2"/>
  <c r="G15" i="2"/>
  <c r="F15" i="2"/>
  <c r="H14" i="2"/>
  <c r="G14" i="2"/>
  <c r="F14" i="2"/>
  <c r="K16" i="2" l="1"/>
  <c r="M16" i="2"/>
  <c r="AB6" i="3"/>
  <c r="R29" i="3"/>
  <c r="P29" i="3"/>
  <c r="AD29" i="3"/>
  <c r="AE29" i="3" s="1"/>
  <c r="N29" i="3"/>
  <c r="AB29" i="3"/>
  <c r="L29" i="3"/>
  <c r="X29" i="3"/>
  <c r="AD71" i="3"/>
  <c r="N71" i="3"/>
  <c r="V71" i="3"/>
  <c r="T71" i="3"/>
  <c r="AB71" i="3"/>
  <c r="Z71" i="3"/>
  <c r="X71" i="3"/>
  <c r="R71" i="3"/>
  <c r="L71" i="3"/>
  <c r="L6" i="3"/>
  <c r="N15" i="3"/>
  <c r="V17" i="3"/>
  <c r="T17" i="3"/>
  <c r="R17" i="3"/>
  <c r="AB17" i="3"/>
  <c r="L17" i="3"/>
  <c r="L21" i="3"/>
  <c r="T25" i="3"/>
  <c r="T29" i="3"/>
  <c r="L42" i="3"/>
  <c r="P71" i="3"/>
  <c r="P74" i="3"/>
  <c r="AD89" i="3"/>
  <c r="AE89" i="3" s="1"/>
  <c r="I20" i="5" s="1"/>
  <c r="Q20" i="5" s="1"/>
  <c r="N89" i="3"/>
  <c r="V89" i="3"/>
  <c r="T89" i="3"/>
  <c r="AB89" i="3"/>
  <c r="Z89" i="3"/>
  <c r="X89" i="3"/>
  <c r="P89" i="3"/>
  <c r="N6" i="3"/>
  <c r="Z7" i="3"/>
  <c r="R11" i="3"/>
  <c r="AB11" i="3"/>
  <c r="L11" i="3"/>
  <c r="AE11" i="3"/>
  <c r="P15" i="3"/>
  <c r="N17" i="3"/>
  <c r="V25" i="3"/>
  <c r="V29" i="3"/>
  <c r="V36" i="3"/>
  <c r="T36" i="3"/>
  <c r="R36" i="3"/>
  <c r="P36" i="3"/>
  <c r="AB36" i="3"/>
  <c r="L36" i="3"/>
  <c r="R42" i="3"/>
  <c r="AE71" i="3"/>
  <c r="V84" i="3"/>
  <c r="AD84" i="3"/>
  <c r="AE84" i="3" s="1"/>
  <c r="N84" i="3"/>
  <c r="AB84" i="3"/>
  <c r="L84" i="3"/>
  <c r="X84" i="3"/>
  <c r="T84" i="3"/>
  <c r="R84" i="3"/>
  <c r="P84" i="3"/>
  <c r="L89" i="3"/>
  <c r="R21" i="3"/>
  <c r="P21" i="3"/>
  <c r="AD21" i="3"/>
  <c r="AE21" i="3" s="1"/>
  <c r="N21" i="3"/>
  <c r="AB21" i="3"/>
  <c r="X21" i="3"/>
  <c r="X15" i="3"/>
  <c r="V21" i="3"/>
  <c r="V34" i="3"/>
  <c r="T34" i="3"/>
  <c r="R34" i="3"/>
  <c r="AE34" i="3"/>
  <c r="P34" i="3"/>
  <c r="AB34" i="3"/>
  <c r="L34" i="3"/>
  <c r="V72" i="3"/>
  <c r="AD72" i="3"/>
  <c r="N72" i="3"/>
  <c r="AB72" i="3"/>
  <c r="L72" i="3"/>
  <c r="AE72" i="3"/>
  <c r="Z72" i="3"/>
  <c r="X72" i="3"/>
  <c r="T72" i="3"/>
  <c r="P72" i="3"/>
  <c r="R6" i="5"/>
  <c r="J14" i="5"/>
  <c r="R6" i="3"/>
  <c r="L7" i="3"/>
  <c r="P11" i="3"/>
  <c r="Z15" i="3"/>
  <c r="X17" i="3"/>
  <c r="Z21" i="3"/>
  <c r="R23" i="3"/>
  <c r="AE23" i="3"/>
  <c r="P23" i="3"/>
  <c r="AD23" i="3"/>
  <c r="N23" i="3"/>
  <c r="AB23" i="3"/>
  <c r="L23" i="3"/>
  <c r="X23" i="3"/>
  <c r="R27" i="3"/>
  <c r="AE27" i="3"/>
  <c r="P27" i="3"/>
  <c r="AD27" i="3"/>
  <c r="N27" i="3"/>
  <c r="AB27" i="3"/>
  <c r="L27" i="3"/>
  <c r="X27" i="3"/>
  <c r="R31" i="3"/>
  <c r="AE31" i="3"/>
  <c r="P31" i="3"/>
  <c r="AD31" i="3"/>
  <c r="N31" i="3"/>
  <c r="AB31" i="3"/>
  <c r="L31" i="3"/>
  <c r="X31" i="3"/>
  <c r="N34" i="3"/>
  <c r="X36" i="3"/>
  <c r="V43" i="3"/>
  <c r="AD43" i="3"/>
  <c r="N43" i="3"/>
  <c r="Z43" i="3"/>
  <c r="X43" i="3"/>
  <c r="T43" i="3"/>
  <c r="R43" i="3"/>
  <c r="AG43" i="3"/>
  <c r="AH43" i="3" s="1"/>
  <c r="L43" i="3"/>
  <c r="R72" i="3"/>
  <c r="AD87" i="3"/>
  <c r="N87" i="3"/>
  <c r="V87" i="3"/>
  <c r="T87" i="3"/>
  <c r="AB87" i="3"/>
  <c r="Z87" i="3"/>
  <c r="X87" i="3"/>
  <c r="R87" i="3"/>
  <c r="L87" i="3"/>
  <c r="AG89" i="3"/>
  <c r="AH89" i="3" s="1"/>
  <c r="V74" i="3"/>
  <c r="AD74" i="3"/>
  <c r="AE74" i="3" s="1"/>
  <c r="N74" i="3"/>
  <c r="AB74" i="3"/>
  <c r="L74" i="3"/>
  <c r="Z74" i="3"/>
  <c r="X74" i="3"/>
  <c r="R74" i="3"/>
  <c r="P8" i="5"/>
  <c r="R8" i="5" s="1"/>
  <c r="AD6" i="3"/>
  <c r="AE6" i="3" s="1"/>
  <c r="AD7" i="3"/>
  <c r="AE7" i="3" s="1"/>
  <c r="R19" i="3"/>
  <c r="P19" i="3"/>
  <c r="AD19" i="3"/>
  <c r="AE19" i="3" s="1"/>
  <c r="N19" i="3"/>
  <c r="X19" i="3"/>
  <c r="Z29" i="3"/>
  <c r="AD67" i="3"/>
  <c r="N67" i="3"/>
  <c r="V67" i="3"/>
  <c r="T67" i="3"/>
  <c r="X67" i="3"/>
  <c r="R67" i="3"/>
  <c r="P67" i="3"/>
  <c r="L67" i="3"/>
  <c r="AE67" i="3"/>
  <c r="R89" i="3"/>
  <c r="D3" i="8"/>
  <c r="M19" i="2"/>
  <c r="T6" i="3"/>
  <c r="N7" i="3"/>
  <c r="T11" i="3"/>
  <c r="R13" i="3"/>
  <c r="AB13" i="3"/>
  <c r="L13" i="3"/>
  <c r="AE13" i="3"/>
  <c r="Z17" i="3"/>
  <c r="T19" i="3"/>
  <c r="X34" i="3"/>
  <c r="Z36" i="3"/>
  <c r="AB67" i="3"/>
  <c r="AD73" i="3"/>
  <c r="N73" i="3"/>
  <c r="V73" i="3"/>
  <c r="T73" i="3"/>
  <c r="AE73" i="3"/>
  <c r="AB73" i="3"/>
  <c r="Z73" i="3"/>
  <c r="X73" i="3"/>
  <c r="P73" i="3"/>
  <c r="V15" i="3"/>
  <c r="T15" i="3"/>
  <c r="R15" i="3"/>
  <c r="AB15" i="3"/>
  <c r="L15" i="3"/>
  <c r="R25" i="3"/>
  <c r="P25" i="3"/>
  <c r="AD25" i="3"/>
  <c r="AE25" i="3" s="1"/>
  <c r="N25" i="3"/>
  <c r="AB25" i="3"/>
  <c r="L25" i="3"/>
  <c r="X25" i="3"/>
  <c r="P6" i="3"/>
  <c r="P17" i="3"/>
  <c r="J14" i="2"/>
  <c r="V6" i="3"/>
  <c r="V11" i="3"/>
  <c r="N13" i="3"/>
  <c r="AE15" i="3"/>
  <c r="AD17" i="3"/>
  <c r="V19" i="3"/>
  <c r="Z34" i="3"/>
  <c r="AD36" i="3"/>
  <c r="AE36" i="3" s="1"/>
  <c r="I15" i="5" s="1"/>
  <c r="AB43" i="3"/>
  <c r="V68" i="3"/>
  <c r="AD68" i="3"/>
  <c r="AE68" i="3" s="1"/>
  <c r="N68" i="3"/>
  <c r="AB68" i="3"/>
  <c r="L68" i="3"/>
  <c r="X68" i="3"/>
  <c r="T68" i="3"/>
  <c r="R68" i="3"/>
  <c r="P68" i="3"/>
  <c r="L73" i="3"/>
  <c r="AE87" i="3"/>
  <c r="O14" i="5"/>
  <c r="J22" i="2" s="1"/>
  <c r="K22" i="2" s="1"/>
  <c r="AD42" i="3"/>
  <c r="AE42" i="3" s="1"/>
  <c r="N42" i="3"/>
  <c r="V42" i="3"/>
  <c r="AB42" i="3"/>
  <c r="Z42" i="3"/>
  <c r="X42" i="3"/>
  <c r="T42" i="3"/>
  <c r="P42" i="3"/>
  <c r="R7" i="3"/>
  <c r="AB7" i="3"/>
  <c r="K14" i="2"/>
  <c r="D5" i="8"/>
  <c r="X6" i="3"/>
  <c r="T7" i="3"/>
  <c r="R9" i="3"/>
  <c r="AB9" i="3"/>
  <c r="L9" i="3"/>
  <c r="AE9" i="3"/>
  <c r="X11" i="3"/>
  <c r="P13" i="3"/>
  <c r="AE17" i="3"/>
  <c r="Z19" i="3"/>
  <c r="Z23" i="3"/>
  <c r="Z27" i="3"/>
  <c r="Z31" i="3"/>
  <c r="AD34" i="3"/>
  <c r="AE43" i="3"/>
  <c r="I6" i="5" s="1"/>
  <c r="Q6" i="5" s="1"/>
  <c r="L14" i="2" s="1"/>
  <c r="M14" i="2" s="1"/>
  <c r="V55" i="3"/>
  <c r="AD55" i="3"/>
  <c r="AE55" i="3" s="1"/>
  <c r="I12" i="5" s="1"/>
  <c r="Q12" i="5" s="1"/>
  <c r="L20" i="2" s="1"/>
  <c r="N55" i="3"/>
  <c r="AB55" i="3"/>
  <c r="L55" i="3"/>
  <c r="Z55" i="3"/>
  <c r="X55" i="3"/>
  <c r="T55" i="3"/>
  <c r="P55" i="3"/>
  <c r="Z68" i="3"/>
  <c r="R73" i="3"/>
  <c r="AD83" i="3"/>
  <c r="N83" i="3"/>
  <c r="V83" i="3"/>
  <c r="T83" i="3"/>
  <c r="X83" i="3"/>
  <c r="R83" i="3"/>
  <c r="P83" i="3"/>
  <c r="L83" i="3"/>
  <c r="AE83" i="3"/>
  <c r="V88" i="3"/>
  <c r="AD88" i="3"/>
  <c r="N88" i="3"/>
  <c r="AB88" i="3"/>
  <c r="L88" i="3"/>
  <c r="AE88" i="3"/>
  <c r="Z88" i="3"/>
  <c r="X88" i="3"/>
  <c r="T88" i="3"/>
  <c r="P88" i="3"/>
  <c r="O8" i="5"/>
  <c r="J16" i="2" s="1"/>
  <c r="H8" i="5"/>
  <c r="J8" i="5" s="1"/>
  <c r="T8" i="3"/>
  <c r="T10" i="3"/>
  <c r="T12" i="3"/>
  <c r="T14" i="3"/>
  <c r="T16" i="3"/>
  <c r="T18" i="3"/>
  <c r="P20" i="3"/>
  <c r="AE20" i="3"/>
  <c r="P22" i="3"/>
  <c r="AE22" i="3"/>
  <c r="P24" i="3"/>
  <c r="AE24" i="3"/>
  <c r="P26" i="3"/>
  <c r="AE26" i="3"/>
  <c r="P28" i="3"/>
  <c r="AE28" i="3"/>
  <c r="P30" i="3"/>
  <c r="AE30" i="3"/>
  <c r="P32" i="3"/>
  <c r="AE32" i="3"/>
  <c r="I14" i="5" s="1"/>
  <c r="Q14" i="5" s="1"/>
  <c r="L22" i="2" s="1"/>
  <c r="M22" i="2" s="1"/>
  <c r="T33" i="3"/>
  <c r="T35" i="3"/>
  <c r="R37" i="3"/>
  <c r="Z38" i="3"/>
  <c r="R39" i="3"/>
  <c r="R48" i="3"/>
  <c r="AD69" i="3"/>
  <c r="AE69" i="3" s="1"/>
  <c r="N69" i="3"/>
  <c r="V69" i="3"/>
  <c r="T69" i="3"/>
  <c r="V70" i="3"/>
  <c r="AD70" i="3"/>
  <c r="AE70" i="3" s="1"/>
  <c r="N70" i="3"/>
  <c r="AB70" i="3"/>
  <c r="L70" i="3"/>
  <c r="R75" i="3"/>
  <c r="T76" i="3"/>
  <c r="X77" i="3"/>
  <c r="AD85" i="3"/>
  <c r="AE85" i="3" s="1"/>
  <c r="N85" i="3"/>
  <c r="V85" i="3"/>
  <c r="T85" i="3"/>
  <c r="V86" i="3"/>
  <c r="AD86" i="3"/>
  <c r="AE86" i="3" s="1"/>
  <c r="N86" i="3"/>
  <c r="AB86" i="3"/>
  <c r="L86" i="3"/>
  <c r="P14" i="5"/>
  <c r="R14" i="5" s="1"/>
  <c r="AD65" i="3"/>
  <c r="AE65" i="3" s="1"/>
  <c r="N65" i="3"/>
  <c r="V65" i="3"/>
  <c r="T65" i="3"/>
  <c r="V66" i="3"/>
  <c r="AD66" i="3"/>
  <c r="AE66" i="3" s="1"/>
  <c r="N66" i="3"/>
  <c r="AB66" i="3"/>
  <c r="L66" i="3"/>
  <c r="AD81" i="3"/>
  <c r="AE81" i="3" s="1"/>
  <c r="N81" i="3"/>
  <c r="V81" i="3"/>
  <c r="T81" i="3"/>
  <c r="V82" i="3"/>
  <c r="AD82" i="3"/>
  <c r="AE82" i="3" s="1"/>
  <c r="N82" i="3"/>
  <c r="AB82" i="3"/>
  <c r="L82" i="3"/>
  <c r="J19" i="5"/>
  <c r="V20" i="3"/>
  <c r="V22" i="3"/>
  <c r="V24" i="3"/>
  <c r="V26" i="3"/>
  <c r="V28" i="3"/>
  <c r="V30" i="3"/>
  <c r="V32" i="3"/>
  <c r="X37" i="3"/>
  <c r="P38" i="3"/>
  <c r="X39" i="3"/>
  <c r="Z41" i="3"/>
  <c r="AG41" i="3"/>
  <c r="AH41" i="3" s="1"/>
  <c r="AH94" i="3" s="1"/>
  <c r="R41" i="3"/>
  <c r="AD41" i="3"/>
  <c r="AE41" i="3" s="1"/>
  <c r="I17" i="5" s="1"/>
  <c r="Q17" i="5" s="1"/>
  <c r="L25" i="2" s="1"/>
  <c r="AD63" i="3"/>
  <c r="AE63" i="3" s="1"/>
  <c r="N63" i="3"/>
  <c r="V63" i="3"/>
  <c r="T63" i="3"/>
  <c r="V64" i="3"/>
  <c r="AD64" i="3"/>
  <c r="AE64" i="3" s="1"/>
  <c r="N64" i="3"/>
  <c r="AB64" i="3"/>
  <c r="L64" i="3"/>
  <c r="L65" i="3"/>
  <c r="P66" i="3"/>
  <c r="AD79" i="3"/>
  <c r="AE79" i="3" s="1"/>
  <c r="N79" i="3"/>
  <c r="V79" i="3"/>
  <c r="T79" i="3"/>
  <c r="V80" i="3"/>
  <c r="AD80" i="3"/>
  <c r="AE80" i="3" s="1"/>
  <c r="N80" i="3"/>
  <c r="AB80" i="3"/>
  <c r="L80" i="3"/>
  <c r="L81" i="3"/>
  <c r="P82" i="3"/>
  <c r="P7" i="5"/>
  <c r="H10" i="5"/>
  <c r="J10" i="5" s="1"/>
  <c r="J11" i="5"/>
  <c r="H12" i="5"/>
  <c r="H20" i="5"/>
  <c r="J14" i="6"/>
  <c r="I14" i="6" s="1"/>
  <c r="L36" i="2" s="1"/>
  <c r="M36" i="2" s="1"/>
  <c r="K15" i="7"/>
  <c r="M38" i="2" s="1"/>
  <c r="X20" i="3"/>
  <c r="X22" i="3"/>
  <c r="Z37" i="3"/>
  <c r="Z39" i="3"/>
  <c r="V62" i="3"/>
  <c r="AD62" i="3"/>
  <c r="AE62" i="3" s="1"/>
  <c r="N62" i="3"/>
  <c r="AB62" i="3"/>
  <c r="L62" i="3"/>
  <c r="P65" i="3"/>
  <c r="R66" i="3"/>
  <c r="AD77" i="3"/>
  <c r="AE77" i="3" s="1"/>
  <c r="N77" i="3"/>
  <c r="V77" i="3"/>
  <c r="T77" i="3"/>
  <c r="V78" i="3"/>
  <c r="AD78" i="3"/>
  <c r="AE78" i="3" s="1"/>
  <c r="N78" i="3"/>
  <c r="AB78" i="3"/>
  <c r="L78" i="3"/>
  <c r="P81" i="3"/>
  <c r="R82" i="3"/>
  <c r="L37" i="3"/>
  <c r="L39" i="3"/>
  <c r="V48" i="3"/>
  <c r="AD48" i="3"/>
  <c r="N48" i="3"/>
  <c r="AE48" i="3"/>
  <c r="I7" i="5" s="1"/>
  <c r="Q7" i="5" s="1"/>
  <c r="L15" i="2" s="1"/>
  <c r="M15" i="2" s="1"/>
  <c r="P62" i="3"/>
  <c r="R65" i="3"/>
  <c r="T66" i="3"/>
  <c r="AD75" i="3"/>
  <c r="AE75" i="3" s="1"/>
  <c r="N75" i="3"/>
  <c r="V75" i="3"/>
  <c r="T75" i="3"/>
  <c r="V76" i="3"/>
  <c r="AD76" i="3"/>
  <c r="AE76" i="3" s="1"/>
  <c r="N76" i="3"/>
  <c r="AB76" i="3"/>
  <c r="L76" i="3"/>
  <c r="L77" i="3"/>
  <c r="P78" i="3"/>
  <c r="P79" i="3"/>
  <c r="R80" i="3"/>
  <c r="R81" i="3"/>
  <c r="T82" i="3"/>
  <c r="O19" i="5"/>
  <c r="J27" i="2" s="1"/>
  <c r="K27" i="2" s="1"/>
  <c r="N10" i="5"/>
  <c r="N12" i="5"/>
  <c r="N17" i="5"/>
  <c r="Z45" i="3"/>
  <c r="Z47" i="3"/>
  <c r="Z50" i="3"/>
  <c r="Z52" i="3"/>
  <c r="Z54" i="3"/>
  <c r="Z57" i="3"/>
  <c r="Z59" i="3"/>
  <c r="R60" i="3"/>
  <c r="Z61" i="3"/>
  <c r="Z90" i="3"/>
  <c r="R47" i="3"/>
  <c r="R54" i="3"/>
  <c r="R61" i="3"/>
  <c r="Q15" i="5" l="1"/>
  <c r="J15" i="5"/>
  <c r="AH100" i="3"/>
  <c r="AH98" i="3"/>
  <c r="M20" i="2"/>
  <c r="L28" i="2"/>
  <c r="M28" i="2" s="1"/>
  <c r="R20" i="5"/>
  <c r="M25" i="2"/>
  <c r="E6" i="8" s="1"/>
  <c r="P12" i="5"/>
  <c r="R12" i="5" s="1"/>
  <c r="H20" i="2"/>
  <c r="K20" i="2" s="1"/>
  <c r="R7" i="5"/>
  <c r="E3" i="8"/>
  <c r="M27" i="2"/>
  <c r="E7" i="8" s="1"/>
  <c r="J12" i="5"/>
  <c r="H18" i="2"/>
  <c r="P10" i="5"/>
  <c r="R10" i="5" s="1"/>
  <c r="E10" i="8"/>
  <c r="L38" i="2"/>
  <c r="P19" i="5"/>
  <c r="R19" i="5" s="1"/>
  <c r="E9" i="8"/>
  <c r="M40" i="2"/>
  <c r="J17" i="5"/>
  <c r="P17" i="5"/>
  <c r="R17" i="5" s="1"/>
  <c r="H25" i="2"/>
  <c r="J20" i="5"/>
  <c r="J6" i="5"/>
  <c r="J7" i="5"/>
  <c r="J22" i="5" l="1"/>
  <c r="H3" i="8"/>
  <c r="H6" i="8"/>
  <c r="H7" i="8"/>
  <c r="K25" i="2"/>
  <c r="D7" i="8"/>
  <c r="D4" i="8"/>
  <c r="K18" i="2"/>
  <c r="M18" i="2"/>
  <c r="L23" i="2"/>
  <c r="M23" i="2" s="1"/>
  <c r="E5" i="8" s="1"/>
  <c r="R15" i="5"/>
  <c r="R22" i="5" s="1"/>
  <c r="E4" i="8" l="1"/>
  <c r="M32" i="2"/>
  <c r="M33" i="2" s="1"/>
  <c r="M41" i="2" s="1"/>
  <c r="H5" i="8"/>
  <c r="R23" i="5"/>
  <c r="R25" i="5" s="1"/>
  <c r="R24" i="5"/>
  <c r="J25" i="5"/>
  <c r="J24" i="5"/>
  <c r="J23" i="5"/>
  <c r="M42" i="2" l="1"/>
  <c r="M45" i="2" s="1"/>
  <c r="H4" i="8"/>
  <c r="E12" i="8"/>
  <c r="M51" i="2" l="1"/>
  <c r="M47" i="2"/>
  <c r="M49" i="2" s="1"/>
  <c r="F7" i="8"/>
  <c r="F3" i="8"/>
  <c r="F9" i="8"/>
  <c r="F10" i="8"/>
  <c r="F6" i="8"/>
  <c r="F5" i="8"/>
  <c r="F4" i="8"/>
  <c r="F12" i="8" l="1"/>
</calcChain>
</file>

<file path=xl/sharedStrings.xml><?xml version="1.0" encoding="utf-8"?>
<sst xmlns="http://schemas.openxmlformats.org/spreadsheetml/2006/main" count="949" uniqueCount="424">
  <si>
    <t>BENEFÍCIOS E DESPESAS INDIRETAS - BDI</t>
  </si>
  <si>
    <t>Despesas Indiretas</t>
  </si>
  <si>
    <t>% Sobre PV</t>
  </si>
  <si>
    <t>% Sobre CD</t>
  </si>
  <si>
    <t>Administração Central          Despesas Financeiras Riscos
Garantias Contratuais</t>
  </si>
  <si>
    <t>Váriável - f(CD)
%sobre (PV - Lucro)    0,50%de PV
0,10%do PV</t>
  </si>
  <si>
    <r>
      <rPr>
        <sz val="10"/>
        <color theme="1"/>
        <rFont val="Arial"/>
        <family val="2"/>
      </rPr>
      <t>7,37%
0,21%
0,50%
0,10%</t>
    </r>
  </si>
  <si>
    <r>
      <rPr>
        <sz val="10"/>
        <color theme="1"/>
        <rFont val="Arial"/>
        <family val="2"/>
      </rPr>
      <t>10,00%
0,28%
0,67%
0,13%</t>
    </r>
  </si>
  <si>
    <t>Subtotal 1</t>
  </si>
  <si>
    <t>8,18%</t>
  </si>
  <si>
    <t>11,08%</t>
  </si>
  <si>
    <t>BENEFÍCIOS</t>
  </si>
  <si>
    <t>Lucro Operacional</t>
  </si>
  <si>
    <t>Váriável - f (CD)</t>
  </si>
  <si>
    <t>Subtotal 2</t>
  </si>
  <si>
    <t>12,00%</t>
  </si>
  <si>
    <t>TRIBUTOS</t>
  </si>
  <si>
    <t>PIS                             COFINS
ISSQN</t>
  </si>
  <si>
    <r>
      <rPr>
        <sz val="10"/>
        <color theme="1"/>
        <rFont val="Arial"/>
        <family val="2"/>
      </rPr>
      <t>%de PV
%de PV
%de PV</t>
    </r>
  </si>
  <si>
    <r>
      <rPr>
        <sz val="10"/>
        <color theme="1"/>
        <rFont val="Arial"/>
        <family val="2"/>
      </rPr>
      <t>1,29%
5,94%
2,00%</t>
    </r>
  </si>
  <si>
    <r>
      <rPr>
        <sz val="10"/>
        <color theme="1"/>
        <rFont val="Arial"/>
        <family val="2"/>
      </rPr>
      <t>1,74%
8,05%
2,71%</t>
    </r>
  </si>
  <si>
    <t>Subtotal 3</t>
  </si>
  <si>
    <t>9,23%</t>
  </si>
  <si>
    <t>12,50%</t>
  </si>
  <si>
    <t>TOTAL BDI (%)</t>
  </si>
  <si>
    <t>26,25%</t>
  </si>
  <si>
    <t>35,61%</t>
  </si>
  <si>
    <t>CUSTO DIRETO - CD</t>
  </si>
  <si>
    <t>73,75%</t>
  </si>
  <si>
    <t>TOTAL BDI</t>
  </si>
  <si>
    <t>COMPOSIÇÃO DO ORÇAMENTO REFERENCIAL - PRODUTOS</t>
  </si>
  <si>
    <t>Coordenação de Atividades</t>
  </si>
  <si>
    <t>OBJETO:</t>
  </si>
  <si>
    <t>Contratação de Oganização Social Sem Fins Lucrativos especializada para pesquisa de serviços de apoio técnico profissional, visando atender às necessidades do Projeto "Monitorando Águas"</t>
  </si>
  <si>
    <t>Prazo:</t>
  </si>
  <si>
    <t>meses</t>
  </si>
  <si>
    <t>MÊS/ANO-BASE:</t>
  </si>
  <si>
    <t>Descrição</t>
  </si>
  <si>
    <t>Especificação</t>
  </si>
  <si>
    <t>Nível Funcional</t>
  </si>
  <si>
    <t>Qtd.           (1)</t>
  </si>
  <si>
    <t>Participação Mensal Média (%) (2)</t>
  </si>
  <si>
    <t>Meses    (3)</t>
  </si>
  <si>
    <t>Nº  HxMês      (4) = (1x2x3)</t>
  </si>
  <si>
    <t xml:space="preserve">Preço Unitário (R$/Mês)      (5) </t>
  </si>
  <si>
    <t xml:space="preserve">Preço Total (R$)    (6) = (4 x 5) </t>
  </si>
  <si>
    <t>A) PESSOAL</t>
  </si>
  <si>
    <t>Fase 1 - Implementação do Projeto</t>
  </si>
  <si>
    <t>Fase 2 - Implementação do Sistema</t>
  </si>
  <si>
    <t>Fase 3 - Produção das Análises</t>
  </si>
  <si>
    <t>Fase 4 - Produção de Indicadores</t>
  </si>
  <si>
    <t>Fase 5 - Produção de Estudos e Publicação de Resultados</t>
  </si>
  <si>
    <t>Subtotal (A1 a A3)</t>
  </si>
  <si>
    <t>SUBTOTAL</t>
  </si>
  <si>
    <t>A</t>
  </si>
  <si>
    <t>B) DESPESAS GERAIS</t>
  </si>
  <si>
    <t>Qtd.Mês         (4) = (1x2x3)</t>
  </si>
  <si>
    <t xml:space="preserve">Preço Unitário (R$/Mês) (5) </t>
  </si>
  <si>
    <t xml:space="preserve">Preço Total      (R$)                          (6) = (4 x 5) </t>
  </si>
  <si>
    <t>var.</t>
  </si>
  <si>
    <t>Subtotal B</t>
  </si>
  <si>
    <t>A+B</t>
  </si>
  <si>
    <t>C) BENEFÍCIOS E DESPESAS INDIRETAS - BDI*</t>
  </si>
  <si>
    <t>Subtotal C</t>
  </si>
  <si>
    <t>* Sem fins lucrativos</t>
  </si>
  <si>
    <t>D) TOTAL GERAL (A + B + C )</t>
  </si>
  <si>
    <t>Subtotal D</t>
  </si>
  <si>
    <t>E) Taxa de Administração</t>
  </si>
  <si>
    <t>Subtotal E</t>
  </si>
  <si>
    <t>F) TOTAL GERAL (A + B + C + D + E)</t>
  </si>
  <si>
    <t>G) TOTAL MÉDIO MENSAL</t>
  </si>
  <si>
    <t xml:space="preserve">A alíquota de ISSQN a adotar na composição do Orçamento a ser Proposto, deverá ser igual a que será efetivamente cobrada pelo Município da Cidade de Brasília-DF, onde se localizá o Escritório da Organização Social </t>
  </si>
  <si>
    <t>Tabela 1 - Consolidação dos custos de mão de obra - Tabela de Preços de Consultoria - mês de referência: outubro de 2022</t>
  </si>
  <si>
    <t>Atualizado - Jan/24</t>
  </si>
  <si>
    <t>Código</t>
  </si>
  <si>
    <t>Categoria</t>
  </si>
  <si>
    <t>Unid.</t>
  </si>
  <si>
    <t>Índice Reaj.</t>
  </si>
  <si>
    <t>Salário</t>
  </si>
  <si>
    <t>Índice Reaj. Salário Mínimo/23</t>
  </si>
  <si>
    <t>Índice Reaj. Salário Mínimo/24</t>
  </si>
  <si>
    <t>Salário/Janeiro 24</t>
  </si>
  <si>
    <t>Encargos Sociais</t>
  </si>
  <si>
    <t>Encargos Complementares</t>
  </si>
  <si>
    <t>Encargos Adicionais</t>
  </si>
  <si>
    <t>Encargos Totais</t>
  </si>
  <si>
    <t>Valor Total</t>
  </si>
  <si>
    <t>Mês</t>
  </si>
  <si>
    <t>Total (custo total)</t>
  </si>
  <si>
    <t>Alimentação</t>
  </si>
  <si>
    <t>EPI</t>
  </si>
  <si>
    <t>Ferramenta</t>
  </si>
  <si>
    <t>Transporte</t>
  </si>
  <si>
    <t>Exame Ocupacional</t>
  </si>
  <si>
    <t>Cesta Básica</t>
  </si>
  <si>
    <t>Assistência Médica</t>
  </si>
  <si>
    <t>Seguro de Vida</t>
  </si>
  <si>
    <t>Índice Out-20</t>
  </si>
  <si>
    <t>Índice Mar-21</t>
  </si>
  <si>
    <t>Reajustamento</t>
  </si>
  <si>
    <t>Meses</t>
  </si>
  <si>
    <t>Profissionais</t>
  </si>
  <si>
    <t>R$</t>
  </si>
  <si>
    <t>%</t>
  </si>
  <si>
    <t>CONVENÇÃO</t>
  </si>
  <si>
    <t>P8001</t>
  </si>
  <si>
    <t>Advogado júnior</t>
  </si>
  <si>
    <t>mês</t>
  </si>
  <si>
    <t>ENGENHEIRO/ARQUITETO</t>
  </si>
  <si>
    <t>P8002</t>
  </si>
  <si>
    <t>Advogado pleno</t>
  </si>
  <si>
    <t>Índice Mar-22</t>
  </si>
  <si>
    <t>P8003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</si>
  <si>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</si>
  <si>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</si>
  <si>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</si>
  <si>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</si>
  <si>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</si>
  <si>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P8009</t>
  </si>
  <si>
    <t>Analista de desenvolvimento de sistemas sênior</t>
  </si>
  <si>
    <t>P8013</t>
  </si>
  <si>
    <t>Arquiteto júnior</t>
  </si>
  <si>
    <t>Indice Out/22 x Jul/22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</si>
  <si>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</si>
  <si>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</si>
  <si>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</si>
  <si>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</si>
  <si>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</si>
  <si>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</si>
  <si>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</si>
  <si>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</si>
  <si>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</si>
  <si>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</si>
  <si>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</si>
  <si>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 - Nível Médio</t>
  </si>
  <si>
    <t>EST1/EST2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</si>
  <si>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</si>
  <si>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</si>
  <si>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</si>
  <si>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</si>
  <si>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</si>
  <si>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</si>
  <si>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</si>
  <si>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</si>
  <si>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</si>
  <si>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</si>
  <si>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</si>
  <si>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</si>
  <si>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</si>
  <si>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</si>
  <si>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</si>
  <si>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</si>
  <si>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</si>
  <si>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</si>
  <si>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</si>
  <si>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</si>
  <si>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</si>
  <si>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 xml:space="preserve">Coordenador ambiental </t>
  </si>
  <si>
    <t>P8045</t>
  </si>
  <si>
    <t>Economista júnior</t>
  </si>
  <si>
    <t>P8046</t>
  </si>
  <si>
    <t>Economista pleno</t>
  </si>
  <si>
    <t>P8047</t>
  </si>
  <si>
    <t>Economista sênior</t>
  </si>
  <si>
    <t>CF</t>
  </si>
  <si>
    <t>P8051</t>
  </si>
  <si>
    <t>Engenheiro agrimensor/Geógrafo júnior</t>
  </si>
  <si>
    <t>P8052</t>
  </si>
  <si>
    <t>Engenheiro agrimensor/Geógrafo pleno</t>
  </si>
  <si>
    <t>P8053</t>
  </si>
  <si>
    <t>Engenheiro agrimensor/Geógrafo sênior</t>
  </si>
  <si>
    <t>P8054</t>
  </si>
  <si>
    <t>Engenheiro agrônomo júnior</t>
  </si>
  <si>
    <t>TIM</t>
  </si>
  <si>
    <t>P8055</t>
  </si>
  <si>
    <t>Engenheiro agrônomo pleno</t>
  </si>
  <si>
    <t>P8056</t>
  </si>
  <si>
    <t>Engenheiro agrônomo sênior</t>
  </si>
  <si>
    <t>P8057</t>
  </si>
  <si>
    <t>Engenheiro ambiental júnior</t>
  </si>
  <si>
    <t>P8058</t>
  </si>
  <si>
    <t>Engenheiro ambiental pleno</t>
  </si>
  <si>
    <t>P8059</t>
  </si>
  <si>
    <t>Engenheiro ambiental sênior</t>
  </si>
  <si>
    <t>CONS 1 e 2</t>
  </si>
  <si>
    <t>P8060</t>
  </si>
  <si>
    <t>Engenheiro consultor especial</t>
  </si>
  <si>
    <t>P8061</t>
  </si>
  <si>
    <t>Engenheiro coordenador</t>
  </si>
  <si>
    <t>CG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</si>
  <si>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</si>
  <si>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</si>
  <si>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</si>
  <si>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</si>
  <si>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</si>
  <si>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</si>
  <si>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</si>
  <si>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</si>
  <si>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Eng</t>
  </si>
  <si>
    <t>P8066</t>
  </si>
  <si>
    <t>Engenheiro de projetos pleno</t>
  </si>
  <si>
    <t>CT</t>
  </si>
  <si>
    <t>P8067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</si>
  <si>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</si>
  <si>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</si>
  <si>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</si>
  <si>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</si>
  <si>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</si>
  <si>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</si>
  <si>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</si>
  <si>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</si>
  <si>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</si>
  <si>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</si>
  <si>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</si>
  <si>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TGP</t>
  </si>
  <si>
    <t>P8082</t>
  </si>
  <si>
    <t>Geólogo sênior</t>
  </si>
  <si>
    <t>TGS</t>
  </si>
  <si>
    <t>P8086</t>
  </si>
  <si>
    <t>Historiador/Sociólogo júnior</t>
  </si>
  <si>
    <t>P8087</t>
  </si>
  <si>
    <t>Historiador/Sociólogo pleno</t>
  </si>
  <si>
    <t>P8088</t>
  </si>
  <si>
    <t>Historiador/Sociólogo sênior</t>
  </si>
  <si>
    <t>P8092</t>
  </si>
  <si>
    <t>Jornalista júnior</t>
  </si>
  <si>
    <t>P8093</t>
  </si>
  <si>
    <t>Jornalista pleno</t>
  </si>
  <si>
    <t>P8094</t>
  </si>
  <si>
    <t>Jornalista sênior</t>
  </si>
  <si>
    <t>JOR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</si>
  <si>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</si>
  <si>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</si>
  <si>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</si>
  <si>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</si>
  <si>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</si>
  <si>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</si>
  <si>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</si>
  <si>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</si>
  <si>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</si>
  <si>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</si>
  <si>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</si>
  <si>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</si>
  <si>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</si>
  <si>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</si>
  <si>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</si>
  <si>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</si>
  <si>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</si>
  <si>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</si>
  <si>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P8119</t>
  </si>
  <si>
    <t>Oceanógrafo sênior</t>
  </si>
  <si>
    <t>P8123</t>
  </si>
  <si>
    <t>Paleontólogo/Arqueólogo/Antropólogo júnior</t>
  </si>
  <si>
    <t>P8124</t>
  </si>
  <si>
    <t>Paleontólogo/Arqueólogo/Antropólogo pleno</t>
  </si>
  <si>
    <t>P8125</t>
  </si>
  <si>
    <t>Paleontólogo/Arqueólogo/Antropólogo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</si>
  <si>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</si>
  <si>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</si>
  <si>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</si>
  <si>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</si>
  <si>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</si>
  <si>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</si>
  <si>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</si>
  <si>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</si>
  <si>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</si>
  <si>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</si>
  <si>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</si>
  <si>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</si>
  <si>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</si>
  <si>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</si>
  <si>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</si>
  <si>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</si>
  <si>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</si>
  <si>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</si>
  <si>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</si>
  <si>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</si>
  <si>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</si>
  <si>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</si>
  <si>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</si>
  <si>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</si>
  <si>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</si>
  <si>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</si>
  <si>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</si>
  <si>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</si>
  <si>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</si>
  <si>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</si>
  <si>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ADM</t>
  </si>
  <si>
    <t>P8174</t>
  </si>
  <si>
    <t>Administrador Pleno</t>
  </si>
  <si>
    <t>P8175</t>
  </si>
  <si>
    <t>Administrador sênior</t>
  </si>
  <si>
    <t>Fonte: FGV IBRE</t>
  </si>
  <si>
    <t xml:space="preserve">CLT Bruto </t>
  </si>
  <si>
    <t>CLT total</t>
  </si>
  <si>
    <t xml:space="preserve">BDI% - Total </t>
  </si>
  <si>
    <t>Salário/Julho</t>
  </si>
  <si>
    <t>Índice</t>
  </si>
  <si>
    <t>Auxiliar</t>
  </si>
  <si>
    <t>Auxiliar administrativo</t>
  </si>
  <si>
    <t>Administrador júnior</t>
  </si>
  <si>
    <t>Administrador pleno</t>
  </si>
  <si>
    <t xml:space="preserve">TABELA DE EQUIVALÊNCIA EQUIPE - COMPOSIÇÃO DE PREÇOS </t>
  </si>
  <si>
    <t>MÃO DE OBRA - CLT</t>
  </si>
  <si>
    <t>MÃO DE OBRA - BOLSISTAS</t>
  </si>
  <si>
    <t>CAPES - Portarias 2020/2023 - Vigente</t>
  </si>
  <si>
    <t>Item</t>
  </si>
  <si>
    <t>EQUIPE/Produto/Atividades</t>
  </si>
  <si>
    <t>Unidade</t>
  </si>
  <si>
    <t>QTE</t>
  </si>
  <si>
    <t>Prazo Meses</t>
  </si>
  <si>
    <t>Total de meses</t>
  </si>
  <si>
    <t>Salário / Mês (R$)</t>
  </si>
  <si>
    <t>Total (R$)</t>
  </si>
  <si>
    <t>Fator de Cálculo</t>
  </si>
  <si>
    <t>Discriminação</t>
  </si>
  <si>
    <t>Cód.</t>
  </si>
  <si>
    <t>4 = (2x3)</t>
  </si>
  <si>
    <t>6 = 4x5</t>
  </si>
  <si>
    <t>Pessoal</t>
  </si>
  <si>
    <t>Atividades</t>
  </si>
  <si>
    <t>Pesquisador Sênior</t>
  </si>
  <si>
    <t>Pesquisador Pleno</t>
  </si>
  <si>
    <t>Pesquisador Pleno 2</t>
  </si>
  <si>
    <t>Estagiário</t>
  </si>
  <si>
    <t>EST</t>
  </si>
  <si>
    <t>Técnico Geoprocessamento Pleno - ATP2</t>
  </si>
  <si>
    <t>Técnico Geoprocessamento Sênior - ATP1</t>
  </si>
  <si>
    <t>Economista</t>
  </si>
  <si>
    <t>Pesquisador Junior 2B</t>
  </si>
  <si>
    <t>Pesquisador Pleno 2A</t>
  </si>
  <si>
    <t>Cons 1 e 2</t>
  </si>
  <si>
    <t>Comunicador</t>
  </si>
  <si>
    <t>Assistente Administrativo</t>
  </si>
  <si>
    <t>(A)</t>
  </si>
  <si>
    <t>Total de Pessoal</t>
  </si>
  <si>
    <t>(B)</t>
  </si>
  <si>
    <t xml:space="preserve">Encargos Sociais </t>
  </si>
  <si>
    <t xml:space="preserve"> 84,04% de (A)</t>
  </si>
  <si>
    <t>Não será considerado</t>
  </si>
  <si>
    <t>(C)</t>
  </si>
  <si>
    <t xml:space="preserve">Custo Administrativos  </t>
  </si>
  <si>
    <t>30% de (A)</t>
  </si>
  <si>
    <t>Não será considerado sobre equipe</t>
  </si>
  <si>
    <t>Total Final da Equipe  - CLT</t>
  </si>
  <si>
    <t>Total Final da Equipe  - Bolsista</t>
  </si>
  <si>
    <t>Nomeclatura FGV</t>
  </si>
  <si>
    <t>Nomeclatura IAPEC</t>
  </si>
  <si>
    <t>Quem responde</t>
  </si>
  <si>
    <t>Quem responde bolsista</t>
  </si>
  <si>
    <t xml:space="preserve">COMPOSIÇÃO DE PREÇOS </t>
  </si>
  <si>
    <t>Custo / Mês (R$)</t>
  </si>
  <si>
    <t>Licenças de Software - ESRI / AG / POWER BI / NUVEM</t>
  </si>
  <si>
    <t>E153147</t>
  </si>
  <si>
    <t>ArcGIS Online - Viewer User Type Comercial - Term Licenses</t>
  </si>
  <si>
    <t>E153148</t>
  </si>
  <si>
    <t>ArcGIS Online - Creator User Type Comercial - Term Licenses</t>
  </si>
  <si>
    <t>E153418</t>
  </si>
  <si>
    <t>Service Credits - 1 Block (1000 Credits) Comercial - Term Licenses</t>
  </si>
  <si>
    <t>E159044</t>
  </si>
  <si>
    <t>Insights for ArcGIS Comercial - Term Licenses</t>
  </si>
  <si>
    <t>E165536</t>
  </si>
  <si>
    <t>ArcGIS Online - GIS Professional Standard Comercial - Term License</t>
  </si>
  <si>
    <t>E166500</t>
  </si>
  <si>
    <t>Licença de software AG</t>
  </si>
  <si>
    <t>Material</t>
  </si>
  <si>
    <t>LIC AG</t>
  </si>
  <si>
    <t>E166501</t>
  </si>
  <si>
    <t>Licença Power BI (custo por usuário - prever 10)</t>
  </si>
  <si>
    <t>PBI</t>
  </si>
  <si>
    <t>E166502</t>
  </si>
  <si>
    <t>Serviços de nuvem</t>
  </si>
  <si>
    <t>CLOUD</t>
  </si>
  <si>
    <t>(D)</t>
  </si>
  <si>
    <t>Total das Despesas</t>
  </si>
  <si>
    <t>Obs.: Considerado um total de 36 Meses: sendo 24 meses de desenvolvimento e 12 a mais de acesso.</t>
  </si>
  <si>
    <t>Equipamentos, Diárias, Passagens e Veículos</t>
  </si>
  <si>
    <t>3.1</t>
  </si>
  <si>
    <t>Computador + Monitor (totem) (3) 16GB DDR4 (1x16GB) 3200MT/s; Expansível até 64GB</t>
  </si>
  <si>
    <t>TOTEN</t>
  </si>
  <si>
    <t>3.2</t>
  </si>
  <si>
    <t>Notebook  (3) 13ª geração Intel® Core™ i7-1355U (10-core, cache de 12MB, até 5.0GHz)</t>
  </si>
  <si>
    <t>NOTE</t>
  </si>
  <si>
    <t>3.3</t>
  </si>
  <si>
    <t>Tablet (1 por membro do comitê) prever 10</t>
  </si>
  <si>
    <t>TBT</t>
  </si>
  <si>
    <t>3.4</t>
  </si>
  <si>
    <t>Painéis e Monitores (video wall 2x2) /kit</t>
  </si>
  <si>
    <t>WALL</t>
  </si>
  <si>
    <t>3.5</t>
  </si>
  <si>
    <t>Diárias</t>
  </si>
  <si>
    <t>DIA</t>
  </si>
  <si>
    <t>var</t>
  </si>
  <si>
    <t>3.6</t>
  </si>
  <si>
    <t>Passagens</t>
  </si>
  <si>
    <t>PASS</t>
  </si>
  <si>
    <t>3.7</t>
  </si>
  <si>
    <t>Difusão científica + custos impressos</t>
  </si>
  <si>
    <t>IMPR</t>
  </si>
  <si>
    <t>3.8</t>
  </si>
  <si>
    <t>Locação de veículo</t>
  </si>
  <si>
    <t>VEI</t>
  </si>
  <si>
    <t xml:space="preserve">ANEXO E -  RESUMO - TOTAL GERAL DO ORÇAMENTO                                 Base:                                                            </t>
  </si>
  <si>
    <t>ATIVIDADE/PRODUTO</t>
  </si>
  <si>
    <t>Qtde Profissionais</t>
  </si>
  <si>
    <t>Custo unit.</t>
  </si>
  <si>
    <t>Perc. do Total do Produto/Total Orçamento</t>
  </si>
  <si>
    <t>Valor Mensal</t>
  </si>
  <si>
    <t>Meta 1</t>
  </si>
  <si>
    <t>Implementação do Projeto</t>
  </si>
  <si>
    <t>Sistemas e Relatório c/planilhas</t>
  </si>
  <si>
    <t>Meta 2</t>
  </si>
  <si>
    <t>Implementação do Sistema</t>
  </si>
  <si>
    <t>Sistemas</t>
  </si>
  <si>
    <t>Meta 3</t>
  </si>
  <si>
    <t>Produção das Análises</t>
  </si>
  <si>
    <t>Meta 4</t>
  </si>
  <si>
    <t>Produção de Indicadores</t>
  </si>
  <si>
    <t>Relatório c/ planilhas</t>
  </si>
  <si>
    <t>Meta 5</t>
  </si>
  <si>
    <t>Produção de Estudos e Publicação de Resultados</t>
  </si>
  <si>
    <t>Publicações Finais</t>
  </si>
  <si>
    <t>VB</t>
  </si>
  <si>
    <t>TOTAL GERAL DO ORÇAMENTO - CUSTOS DIRETOS PARA EXECUÇÃO DO 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</si>
</sst>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%"/>
    <numFmt numFmtId="165" formatCode="[$-416]mmm\-yy"/>
    <numFmt numFmtId="166" formatCode="_-* #,##0.00_-;\-* #,##0.00_-;_-* &quot;-&quot;??_-;_-@"/>
    <numFmt numFmtId="167" formatCode="&quot;R$&quot;#,##0.00"/>
    <numFmt numFmtId="168" formatCode="0.0000"/>
    <numFmt numFmtId="169" formatCode="_-&quot;R$&quot;\ * #,##0.00_-;\-&quot;R$&quot;\ * #,##0.00_-;_-&quot;R$&quot;\ * &quot;-&quot;??_-;_-@"/>
    <numFmt numFmtId="170" formatCode="_(* #,##0_);_(* \(#,##0\);_(* &quot;-&quot;??_);_(@_)"/>
    <numFmt numFmtId="171" formatCode="_-* #,##0_-;\-* #,##0_-;_-* &quot;-&quot;??_-;_-@"/>
    <numFmt numFmtId="172" formatCode="d\.m"/>
    <numFmt numFmtId="173" formatCode="_-&quot;R$&quot;* #,##0.00_-;\-&quot;R$&quot;* #,##0.00_-;_-&quot;R$&quot;* &quot;-&quot;??_-;_-@"/>
  </numFmts>
  <fonts count="42">
    <font>
      <sz val="11"/>
      <color theme="1"/>
      <name val="Calibri"/>
      <scheme val="minor"/>
    </font>
    <font>
      <b/>
      <sz val="12"/>
      <color theme="0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</font>
    <font>
      <b/>
      <sz val="12"/>
      <color rgb="FFE6EDE9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20"/>
      <color theme="1"/>
      <name val="Calibri"/>
      <family val="2"/>
    </font>
    <font>
      <b/>
      <sz val="11"/>
      <color rgb="FFFFFFFF"/>
      <name val="Arial"/>
      <family val="2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Arial"/>
      <family val="2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11"/>
      <color rgb="FFFF0000"/>
      <name val="Calibri"/>
      <family val="2"/>
    </font>
    <font>
      <b/>
      <sz val="7"/>
      <color theme="1"/>
      <name val="Arial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b/>
      <sz val="8"/>
      <color rgb="FF002060"/>
      <name val="Arial Narrow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color rgb="FFFF0000"/>
      <name val="Arial"/>
      <family val="2"/>
    </font>
    <font>
      <b/>
      <sz val="8"/>
      <color rgb="FFFF0000"/>
      <name val="Arial Narrow"/>
      <family val="2"/>
    </font>
    <font>
      <b/>
      <sz val="8"/>
      <color rgb="FF002060"/>
      <name val="Arial"/>
      <family val="2"/>
    </font>
    <font>
      <sz val="8"/>
      <color rgb="FF000000"/>
      <name val="Arial"/>
      <family val="2"/>
    </font>
    <font>
      <b/>
      <sz val="11"/>
      <color rgb="FF7F7F7F"/>
      <name val="Arial"/>
      <family val="2"/>
    </font>
    <font>
      <b/>
      <sz val="10"/>
      <color theme="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3A6295"/>
        <bgColor rgb="FF3A629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CCCCCC"/>
        <bgColor rgb="FFCCCCCC"/>
      </patternFill>
    </fill>
    <fill>
      <patternFill patternType="solid">
        <fgColor rgb="FFF7CAAC"/>
        <bgColor rgb="FFF7CAAC"/>
      </patternFill>
    </fill>
    <fill>
      <patternFill patternType="solid">
        <fgColor rgb="FF003770"/>
        <bgColor rgb="FF003770"/>
      </patternFill>
    </fill>
    <fill>
      <patternFill patternType="solid">
        <fgColor rgb="FF2E75B5"/>
        <bgColor rgb="FF2E75B5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DEEAF6"/>
        <bgColor rgb="FFDEEAF6"/>
      </patternFill>
    </fill>
    <fill>
      <patternFill patternType="solid">
        <fgColor rgb="FFE7E6E6"/>
        <bgColor rgb="FFE7E6E6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FFD965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0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8" fillId="0" borderId="0" xfId="0" applyFont="1"/>
    <xf numFmtId="0" fontId="13" fillId="4" borderId="15" xfId="0" applyFont="1" applyFill="1" applyBorder="1" applyAlignment="1">
      <alignment horizontal="right" vertical="center"/>
    </xf>
    <xf numFmtId="10" fontId="13" fillId="4" borderId="16" xfId="0" applyNumberFormat="1" applyFont="1" applyFill="1" applyBorder="1"/>
    <xf numFmtId="10" fontId="13" fillId="4" borderId="16" xfId="0" applyNumberFormat="1" applyFont="1" applyFill="1" applyBorder="1" applyAlignment="1">
      <alignment horizontal="center"/>
    </xf>
    <xf numFmtId="0" fontId="13" fillId="0" borderId="0" xfId="0" applyFont="1"/>
    <xf numFmtId="165" fontId="11" fillId="0" borderId="8" xfId="0" applyNumberFormat="1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4" fontId="11" fillId="4" borderId="17" xfId="0" applyNumberFormat="1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15" xfId="0" applyFont="1" applyFill="1" applyBorder="1"/>
    <xf numFmtId="0" fontId="11" fillId="4" borderId="21" xfId="0" applyFont="1" applyFill="1" applyBorder="1" applyAlignment="1">
      <alignment vertical="center"/>
    </xf>
    <xf numFmtId="0" fontId="11" fillId="4" borderId="21" xfId="0" applyFont="1" applyFill="1" applyBorder="1"/>
    <xf numFmtId="0" fontId="11" fillId="4" borderId="21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4" borderId="18" xfId="0" applyFont="1" applyFill="1" applyBorder="1"/>
    <xf numFmtId="0" fontId="11" fillId="4" borderId="19" xfId="0" applyFont="1" applyFill="1" applyBorder="1" applyAlignment="1">
      <alignment vertical="center"/>
    </xf>
    <xf numFmtId="0" fontId="11" fillId="4" borderId="19" xfId="0" applyFont="1" applyFill="1" applyBorder="1"/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left"/>
    </xf>
    <xf numFmtId="4" fontId="8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10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4" fontId="11" fillId="4" borderId="22" xfId="0" applyNumberFormat="1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4" fontId="11" fillId="0" borderId="23" xfId="0" applyNumberFormat="1" applyFont="1" applyBorder="1" applyAlignment="1">
      <alignment horizontal="right"/>
    </xf>
    <xf numFmtId="0" fontId="11" fillId="4" borderId="22" xfId="0" applyFont="1" applyFill="1" applyBorder="1"/>
    <xf numFmtId="0" fontId="14" fillId="4" borderId="24" xfId="0" applyFont="1" applyFill="1" applyBorder="1" applyAlignment="1">
      <alignment horizontal="left" vertical="center"/>
    </xf>
    <xf numFmtId="4" fontId="14" fillId="4" borderId="25" xfId="0" applyNumberFormat="1" applyFont="1" applyFill="1" applyBorder="1" applyAlignment="1">
      <alignment horizontal="right" vertical="center"/>
    </xf>
    <xf numFmtId="0" fontId="14" fillId="4" borderId="25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/>
    </xf>
    <xf numFmtId="166" fontId="8" fillId="0" borderId="0" xfId="0" applyNumberFormat="1" applyFont="1"/>
    <xf numFmtId="10" fontId="11" fillId="4" borderId="2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4" borderId="24" xfId="0" applyFont="1" applyFill="1" applyBorder="1" applyAlignment="1">
      <alignment vertical="center"/>
    </xf>
    <xf numFmtId="0" fontId="11" fillId="4" borderId="24" xfId="0" applyFont="1" applyFill="1" applyBorder="1" applyAlignment="1">
      <alignment horizontal="center" vertical="center"/>
    </xf>
    <xf numFmtId="166" fontId="14" fillId="4" borderId="25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10" fontId="14" fillId="4" borderId="25" xfId="0" applyNumberFormat="1" applyFont="1" applyFill="1" applyBorder="1" applyAlignment="1">
      <alignment horizontal="center" vertical="center"/>
    </xf>
    <xf numFmtId="0" fontId="16" fillId="0" borderId="0" xfId="0" applyFont="1"/>
    <xf numFmtId="0" fontId="8" fillId="5" borderId="21" xfId="0" applyFont="1" applyFill="1" applyBorder="1"/>
    <xf numFmtId="0" fontId="8" fillId="6" borderId="21" xfId="0" applyFont="1" applyFill="1" applyBorder="1"/>
    <xf numFmtId="0" fontId="8" fillId="0" borderId="0" xfId="0" applyFont="1" applyAlignment="1">
      <alignment horizontal="right"/>
    </xf>
    <xf numFmtId="167" fontId="8" fillId="0" borderId="0" xfId="0" applyNumberFormat="1" applyFont="1"/>
    <xf numFmtId="0" fontId="18" fillId="0" borderId="0" xfId="0" applyFont="1"/>
    <xf numFmtId="0" fontId="4" fillId="7" borderId="21" xfId="0" applyFont="1" applyFill="1" applyBorder="1"/>
    <xf numFmtId="0" fontId="8" fillId="7" borderId="21" xfId="0" applyFont="1" applyFill="1" applyBorder="1" applyAlignment="1">
      <alignment horizontal="right"/>
    </xf>
    <xf numFmtId="0" fontId="20" fillId="9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168" fontId="20" fillId="9" borderId="2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4" fontId="22" fillId="5" borderId="2" xfId="0" applyNumberFormat="1" applyFont="1" applyFill="1" applyBorder="1" applyAlignment="1">
      <alignment horizontal="right" vertical="center" wrapText="1"/>
    </xf>
    <xf numFmtId="4" fontId="22" fillId="0" borderId="2" xfId="0" applyNumberFormat="1" applyFont="1" applyBorder="1" applyAlignment="1">
      <alignment horizontal="right" vertical="center" wrapText="1"/>
    </xf>
    <xf numFmtId="10" fontId="22" fillId="0" borderId="2" xfId="0" applyNumberFormat="1" applyFont="1" applyBorder="1" applyAlignment="1">
      <alignment horizontal="center" vertical="center" wrapText="1"/>
    </xf>
    <xf numFmtId="10" fontId="23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left" vertical="center" wrapText="1"/>
    </xf>
    <xf numFmtId="169" fontId="11" fillId="0" borderId="0" xfId="0" applyNumberFormat="1" applyFont="1" applyAlignment="1">
      <alignment horizontal="center" vertical="center" wrapText="1"/>
    </xf>
    <xf numFmtId="9" fontId="23" fillId="0" borderId="0" xfId="0" applyNumberFormat="1" applyFont="1" applyAlignment="1">
      <alignment horizontal="center"/>
    </xf>
    <xf numFmtId="0" fontId="23" fillId="0" borderId="0" xfId="0" applyFont="1"/>
    <xf numFmtId="10" fontId="23" fillId="0" borderId="0" xfId="0" applyNumberFormat="1" applyFont="1"/>
    <xf numFmtId="0" fontId="8" fillId="4" borderId="21" xfId="0" applyFont="1" applyFill="1" applyBorder="1"/>
    <xf numFmtId="0" fontId="22" fillId="4" borderId="2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vertical="center" wrapText="1"/>
    </xf>
    <xf numFmtId="4" fontId="22" fillId="4" borderId="2" xfId="0" applyNumberFormat="1" applyFont="1" applyFill="1" applyBorder="1" applyAlignment="1">
      <alignment horizontal="right" vertical="center" wrapText="1"/>
    </xf>
    <xf numFmtId="10" fontId="22" fillId="4" borderId="2" xfId="0" applyNumberFormat="1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right"/>
    </xf>
    <xf numFmtId="167" fontId="8" fillId="4" borderId="21" xfId="0" applyNumberFormat="1" applyFont="1" applyFill="1" applyBorder="1"/>
    <xf numFmtId="0" fontId="24" fillId="10" borderId="21" xfId="0" applyFont="1" applyFill="1" applyBorder="1"/>
    <xf numFmtId="0" fontId="22" fillId="10" borderId="2" xfId="0" applyFont="1" applyFill="1" applyBorder="1" applyAlignment="1">
      <alignment horizontal="center" vertical="center" wrapText="1"/>
    </xf>
    <xf numFmtId="0" fontId="22" fillId="10" borderId="2" xfId="0" applyFont="1" applyFill="1" applyBorder="1" applyAlignment="1">
      <alignment vertical="center" wrapText="1"/>
    </xf>
    <xf numFmtId="4" fontId="22" fillId="10" borderId="2" xfId="0" applyNumberFormat="1" applyFont="1" applyFill="1" applyBorder="1" applyAlignment="1">
      <alignment horizontal="right" vertical="center" wrapText="1"/>
    </xf>
    <xf numFmtId="10" fontId="22" fillId="10" borderId="2" xfId="0" applyNumberFormat="1" applyFont="1" applyFill="1" applyBorder="1" applyAlignment="1">
      <alignment horizontal="center" vertical="center" wrapText="1"/>
    </xf>
    <xf numFmtId="0" fontId="24" fillId="10" borderId="21" xfId="0" applyFont="1" applyFill="1" applyBorder="1" applyAlignment="1">
      <alignment horizontal="right"/>
    </xf>
    <xf numFmtId="167" fontId="24" fillId="10" borderId="21" xfId="0" applyNumberFormat="1" applyFont="1" applyFill="1" applyBorder="1"/>
    <xf numFmtId="0" fontId="24" fillId="4" borderId="21" xfId="0" applyFont="1" applyFill="1" applyBorder="1"/>
    <xf numFmtId="0" fontId="24" fillId="4" borderId="21" xfId="0" applyFont="1" applyFill="1" applyBorder="1" applyAlignment="1">
      <alignment horizontal="right"/>
    </xf>
    <xf numFmtId="167" fontId="24" fillId="4" borderId="21" xfId="0" applyNumberFormat="1" applyFont="1" applyFill="1" applyBorder="1"/>
    <xf numFmtId="167" fontId="22" fillId="4" borderId="21" xfId="0" applyNumberFormat="1" applyFont="1" applyFill="1" applyBorder="1" applyAlignment="1">
      <alignment horizontal="right"/>
    </xf>
    <xf numFmtId="0" fontId="25" fillId="0" borderId="0" xfId="0" applyFont="1" applyAlignment="1">
      <alignment horizontal="left" vertical="top"/>
    </xf>
    <xf numFmtId="0" fontId="17" fillId="0" borderId="0" xfId="0" applyFont="1"/>
    <xf numFmtId="0" fontId="17" fillId="5" borderId="21" xfId="0" applyFont="1" applyFill="1" applyBorder="1"/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4" fontId="22" fillId="0" borderId="0" xfId="0" applyNumberFormat="1" applyFont="1" applyAlignment="1">
      <alignment horizontal="right" vertical="center" wrapText="1"/>
    </xf>
    <xf numFmtId="167" fontId="26" fillId="0" borderId="0" xfId="0" applyNumberFormat="1" applyFont="1"/>
    <xf numFmtId="10" fontId="8" fillId="0" borderId="0" xfId="0" applyNumberFormat="1" applyFont="1"/>
    <xf numFmtId="0" fontId="28" fillId="15" borderId="33" xfId="0" applyFont="1" applyFill="1" applyBorder="1" applyAlignment="1">
      <alignment horizontal="center" vertical="center" wrapText="1"/>
    </xf>
    <xf numFmtId="0" fontId="28" fillId="15" borderId="16" xfId="0" applyFont="1" applyFill="1" applyBorder="1" applyAlignment="1">
      <alignment horizontal="center" vertical="center" wrapText="1"/>
    </xf>
    <xf numFmtId="0" fontId="28" fillId="15" borderId="34" xfId="0" applyFont="1" applyFill="1" applyBorder="1" applyAlignment="1">
      <alignment horizontal="center" vertical="center" wrapText="1"/>
    </xf>
    <xf numFmtId="0" fontId="28" fillId="14" borderId="33" xfId="0" applyFont="1" applyFill="1" applyBorder="1" applyAlignment="1">
      <alignment horizontal="center" vertical="center" wrapText="1"/>
    </xf>
    <xf numFmtId="0" fontId="28" fillId="14" borderId="16" xfId="0" applyFont="1" applyFill="1" applyBorder="1" applyAlignment="1">
      <alignment horizontal="center" vertical="center" wrapText="1"/>
    </xf>
    <xf numFmtId="0" fontId="28" fillId="14" borderId="34" xfId="0" applyFont="1" applyFill="1" applyBorder="1" applyAlignment="1">
      <alignment horizontal="center" vertical="center" wrapText="1"/>
    </xf>
    <xf numFmtId="0" fontId="28" fillId="14" borderId="35" xfId="0" applyFont="1" applyFill="1" applyBorder="1" applyAlignment="1">
      <alignment horizontal="center" vertical="center" wrapText="1"/>
    </xf>
    <xf numFmtId="0" fontId="28" fillId="15" borderId="36" xfId="0" applyFont="1" applyFill="1" applyBorder="1" applyAlignment="1">
      <alignment horizontal="center" vertical="center" wrapText="1"/>
    </xf>
    <xf numFmtId="0" fontId="29" fillId="15" borderId="37" xfId="0" applyFont="1" applyFill="1" applyBorder="1" applyAlignment="1">
      <alignment horizontal="center" vertical="center" wrapText="1"/>
    </xf>
    <xf numFmtId="0" fontId="29" fillId="15" borderId="38" xfId="0" applyFont="1" applyFill="1" applyBorder="1" applyAlignment="1">
      <alignment horizontal="center" vertical="center" wrapText="1"/>
    </xf>
    <xf numFmtId="0" fontId="29" fillId="15" borderId="39" xfId="0" applyFont="1" applyFill="1" applyBorder="1" applyAlignment="1">
      <alignment horizontal="center" vertical="center" wrapText="1"/>
    </xf>
    <xf numFmtId="0" fontId="28" fillId="14" borderId="36" xfId="0" applyFont="1" applyFill="1" applyBorder="1" applyAlignment="1">
      <alignment horizontal="center" vertical="center" wrapText="1"/>
    </xf>
    <xf numFmtId="0" fontId="29" fillId="14" borderId="37" xfId="0" applyFont="1" applyFill="1" applyBorder="1" applyAlignment="1">
      <alignment horizontal="center" vertical="center" wrapText="1"/>
    </xf>
    <xf numFmtId="0" fontId="29" fillId="14" borderId="38" xfId="0" applyFont="1" applyFill="1" applyBorder="1" applyAlignment="1">
      <alignment horizontal="center" vertical="center" wrapText="1"/>
    </xf>
    <xf numFmtId="0" fontId="29" fillId="14" borderId="39" xfId="0" applyFont="1" applyFill="1" applyBorder="1" applyAlignment="1">
      <alignment horizontal="center" vertical="center" wrapText="1"/>
    </xf>
    <xf numFmtId="0" fontId="27" fillId="16" borderId="40" xfId="0" applyFont="1" applyFill="1" applyBorder="1" applyAlignment="1">
      <alignment horizontal="center" vertical="center"/>
    </xf>
    <xf numFmtId="0" fontId="30" fillId="16" borderId="40" xfId="0" applyFont="1" applyFill="1" applyBorder="1" applyAlignment="1">
      <alignment horizontal="center" vertical="center" wrapText="1"/>
    </xf>
    <xf numFmtId="0" fontId="29" fillId="15" borderId="41" xfId="0" applyFont="1" applyFill="1" applyBorder="1"/>
    <xf numFmtId="0" fontId="29" fillId="15" borderId="40" xfId="0" applyFont="1" applyFill="1" applyBorder="1" applyAlignment="1">
      <alignment horizontal="center"/>
    </xf>
    <xf numFmtId="170" fontId="29" fillId="15" borderId="40" xfId="0" applyNumberFormat="1" applyFont="1" applyFill="1" applyBorder="1"/>
    <xf numFmtId="170" fontId="29" fillId="15" borderId="42" xfId="0" applyNumberFormat="1" applyFont="1" applyFill="1" applyBorder="1"/>
    <xf numFmtId="166" fontId="29" fillId="15" borderId="40" xfId="0" applyNumberFormat="1" applyFont="1" applyFill="1" applyBorder="1"/>
    <xf numFmtId="166" fontId="29" fillId="15" borderId="43" xfId="0" applyNumberFormat="1" applyFont="1" applyFill="1" applyBorder="1"/>
    <xf numFmtId="0" fontId="29" fillId="16" borderId="41" xfId="0" applyFont="1" applyFill="1" applyBorder="1"/>
    <xf numFmtId="0" fontId="29" fillId="16" borderId="40" xfId="0" applyFont="1" applyFill="1" applyBorder="1" applyAlignment="1">
      <alignment horizontal="center"/>
    </xf>
    <xf numFmtId="170" fontId="29" fillId="16" borderId="40" xfId="0" applyNumberFormat="1" applyFont="1" applyFill="1" applyBorder="1"/>
    <xf numFmtId="170" fontId="29" fillId="16" borderId="42" xfId="0" applyNumberFormat="1" applyFont="1" applyFill="1" applyBorder="1"/>
    <xf numFmtId="166" fontId="29" fillId="16" borderId="40" xfId="0" applyNumberFormat="1" applyFont="1" applyFill="1" applyBorder="1"/>
    <xf numFmtId="166" fontId="29" fillId="16" borderId="43" xfId="0" applyNumberFormat="1" applyFont="1" applyFill="1" applyBorder="1"/>
    <xf numFmtId="0" fontId="31" fillId="0" borderId="44" xfId="0" applyFont="1" applyBorder="1" applyAlignment="1">
      <alignment horizontal="center" vertical="center" wrapText="1"/>
    </xf>
    <xf numFmtId="0" fontId="31" fillId="0" borderId="44" xfId="0" applyFont="1" applyBorder="1" applyAlignment="1">
      <alignment vertical="center" wrapText="1"/>
    </xf>
    <xf numFmtId="0" fontId="32" fillId="15" borderId="24" xfId="0" applyFont="1" applyFill="1" applyBorder="1" applyAlignment="1">
      <alignment horizontal="center" vertical="center"/>
    </xf>
    <xf numFmtId="0" fontId="32" fillId="15" borderId="45" xfId="0" applyFont="1" applyFill="1" applyBorder="1" applyAlignment="1">
      <alignment horizontal="center" vertical="center"/>
    </xf>
    <xf numFmtId="0" fontId="33" fillId="15" borderId="45" xfId="0" applyFont="1" applyFill="1" applyBorder="1" applyAlignment="1">
      <alignment horizontal="center" vertical="center" wrapText="1"/>
    </xf>
    <xf numFmtId="166" fontId="33" fillId="15" borderId="45" xfId="0" applyNumberFormat="1" applyFont="1" applyFill="1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171" fontId="33" fillId="0" borderId="45" xfId="0" applyNumberFormat="1" applyFont="1" applyBorder="1" applyAlignment="1">
      <alignment horizontal="center" vertical="center"/>
    </xf>
    <xf numFmtId="166" fontId="33" fillId="0" borderId="45" xfId="0" applyNumberFormat="1" applyFont="1" applyBorder="1" applyAlignment="1">
      <alignment horizontal="center" vertical="center"/>
    </xf>
    <xf numFmtId="10" fontId="34" fillId="0" borderId="0" xfId="0" applyNumberFormat="1" applyFont="1"/>
    <xf numFmtId="4" fontId="32" fillId="15" borderId="24" xfId="0" applyNumberFormat="1" applyFont="1" applyFill="1" applyBorder="1" applyAlignment="1">
      <alignment horizontal="center"/>
    </xf>
    <xf numFmtId="0" fontId="32" fillId="15" borderId="45" xfId="0" applyFont="1" applyFill="1" applyBorder="1" applyAlignment="1">
      <alignment horizontal="center"/>
    </xf>
    <xf numFmtId="166" fontId="33" fillId="15" borderId="45" xfId="0" applyNumberFormat="1" applyFont="1" applyFill="1" applyBorder="1"/>
    <xf numFmtId="0" fontId="32" fillId="0" borderId="45" xfId="0" applyFont="1" applyBorder="1" applyAlignment="1">
      <alignment horizontal="center"/>
    </xf>
    <xf numFmtId="0" fontId="31" fillId="0" borderId="44" xfId="0" applyFont="1" applyBorder="1" applyAlignment="1">
      <alignment horizontal="left" vertical="center" wrapText="1"/>
    </xf>
    <xf numFmtId="4" fontId="32" fillId="15" borderId="2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33" fillId="15" borderId="45" xfId="0" applyNumberFormat="1" applyFont="1" applyFill="1" applyBorder="1" applyAlignment="1">
      <alignment horizontal="center"/>
    </xf>
    <xf numFmtId="0" fontId="26" fillId="0" borderId="0" xfId="0" applyFont="1" applyAlignment="1">
      <alignment horizontal="center"/>
    </xf>
    <xf numFmtId="4" fontId="32" fillId="15" borderId="24" xfId="0" applyNumberFormat="1" applyFont="1" applyFill="1" applyBorder="1"/>
    <xf numFmtId="166" fontId="33" fillId="0" borderId="45" xfId="0" applyNumberFormat="1" applyFont="1" applyBorder="1"/>
    <xf numFmtId="0" fontId="32" fillId="15" borderId="18" xfId="0" applyFont="1" applyFill="1" applyBorder="1"/>
    <xf numFmtId="0" fontId="32" fillId="15" borderId="46" xfId="0" applyFont="1" applyFill="1" applyBorder="1" applyAlignment="1">
      <alignment horizontal="center"/>
    </xf>
    <xf numFmtId="0" fontId="33" fillId="15" borderId="46" xfId="0" applyFont="1" applyFill="1" applyBorder="1" applyAlignment="1">
      <alignment horizontal="center" vertical="center" wrapText="1"/>
    </xf>
    <xf numFmtId="0" fontId="33" fillId="15" borderId="19" xfId="0" applyFont="1" applyFill="1" applyBorder="1" applyAlignment="1">
      <alignment horizontal="center" vertical="center" wrapText="1"/>
    </xf>
    <xf numFmtId="166" fontId="35" fillId="15" borderId="46" xfId="0" applyNumberFormat="1" applyFont="1" applyFill="1" applyBorder="1"/>
    <xf numFmtId="166" fontId="33" fillId="15" borderId="46" xfId="0" applyNumberFormat="1" applyFont="1" applyFill="1" applyBorder="1"/>
    <xf numFmtId="0" fontId="31" fillId="0" borderId="37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 wrapText="1"/>
    </xf>
    <xf numFmtId="0" fontId="32" fillId="15" borderId="37" xfId="0" applyFont="1" applyFill="1" applyBorder="1" applyAlignment="1">
      <alignment horizontal="center"/>
    </xf>
    <xf numFmtId="0" fontId="33" fillId="15" borderId="37" xfId="0" applyFont="1" applyFill="1" applyBorder="1" applyAlignment="1">
      <alignment horizontal="center" vertical="center" wrapText="1"/>
    </xf>
    <xf numFmtId="0" fontId="33" fillId="15" borderId="47" xfId="0" applyFont="1" applyFill="1" applyBorder="1" applyAlignment="1">
      <alignment horizontal="center" vertical="center" wrapText="1"/>
    </xf>
    <xf numFmtId="166" fontId="35" fillId="15" borderId="37" xfId="0" applyNumberFormat="1" applyFont="1" applyFill="1" applyBorder="1"/>
    <xf numFmtId="166" fontId="33" fillId="15" borderId="37" xfId="0" applyNumberFormat="1" applyFont="1" applyFill="1" applyBorder="1"/>
    <xf numFmtId="166" fontId="37" fillId="15" borderId="37" xfId="0" applyNumberFormat="1" applyFont="1" applyFill="1" applyBorder="1"/>
    <xf numFmtId="0" fontId="36" fillId="0" borderId="48" xfId="0" applyFont="1" applyBorder="1" applyAlignment="1">
      <alignment horizontal="center"/>
    </xf>
    <xf numFmtId="0" fontId="32" fillId="0" borderId="37" xfId="0" applyFont="1" applyBorder="1" applyAlignment="1">
      <alignment horizontal="center"/>
    </xf>
    <xf numFmtId="0" fontId="33" fillId="0" borderId="37" xfId="0" applyFont="1" applyBorder="1" applyAlignment="1">
      <alignment horizontal="center" vertical="center" wrapText="1"/>
    </xf>
    <xf numFmtId="166" fontId="35" fillId="0" borderId="37" xfId="0" applyNumberFormat="1" applyFont="1" applyBorder="1"/>
    <xf numFmtId="166" fontId="33" fillId="0" borderId="37" xfId="0" applyNumberFormat="1" applyFont="1" applyBorder="1"/>
    <xf numFmtId="166" fontId="37" fillId="0" borderId="37" xfId="0" applyNumberFormat="1" applyFont="1" applyBorder="1"/>
    <xf numFmtId="166" fontId="33" fillId="0" borderId="0" xfId="0" applyNumberFormat="1" applyFont="1" applyAlignment="1">
      <alignment horizontal="center" vertical="center"/>
    </xf>
    <xf numFmtId="0" fontId="28" fillId="14" borderId="40" xfId="0" applyFont="1" applyFill="1" applyBorder="1" applyAlignment="1">
      <alignment horizontal="center" vertical="center" wrapText="1"/>
    </xf>
    <xf numFmtId="0" fontId="28" fillId="14" borderId="42" xfId="0" applyFont="1" applyFill="1" applyBorder="1" applyAlignment="1">
      <alignment horizontal="center" vertical="center" wrapText="1"/>
    </xf>
    <xf numFmtId="0" fontId="28" fillId="14" borderId="43" xfId="0" applyFont="1" applyFill="1" applyBorder="1" applyAlignment="1">
      <alignment horizontal="center" vertical="center" wrapText="1"/>
    </xf>
    <xf numFmtId="0" fontId="31" fillId="16" borderId="33" xfId="0" applyFont="1" applyFill="1" applyBorder="1" applyAlignment="1">
      <alignment horizontal="center" vertical="center"/>
    </xf>
    <xf numFmtId="0" fontId="38" fillId="16" borderId="33" xfId="0" applyFont="1" applyFill="1" applyBorder="1" applyAlignment="1">
      <alignment horizontal="center" vertical="center" wrapText="1"/>
    </xf>
    <xf numFmtId="0" fontId="32" fillId="16" borderId="50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3" xfId="0" applyFont="1" applyFill="1" applyBorder="1" applyAlignment="1">
      <alignment horizontal="center" vertical="center" wrapText="1"/>
    </xf>
    <xf numFmtId="0" fontId="33" fillId="16" borderId="16" xfId="0" applyFont="1" applyFill="1" applyBorder="1" applyAlignment="1">
      <alignment horizontal="center" vertical="center" wrapText="1"/>
    </xf>
    <xf numFmtId="166" fontId="35" fillId="16" borderId="33" xfId="0" applyNumberFormat="1" applyFont="1" applyFill="1" applyBorder="1"/>
    <xf numFmtId="166" fontId="33" fillId="16" borderId="33" xfId="0" applyNumberFormat="1" applyFont="1" applyFill="1" applyBorder="1"/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9" fontId="39" fillId="0" borderId="0" xfId="0" applyNumberFormat="1" applyFont="1" applyAlignment="1">
      <alignment horizontal="right"/>
    </xf>
    <xf numFmtId="0" fontId="39" fillId="0" borderId="0" xfId="0" applyFont="1"/>
    <xf numFmtId="10" fontId="39" fillId="0" borderId="0" xfId="0" applyNumberFormat="1" applyFont="1" applyAlignment="1">
      <alignment horizontal="right"/>
    </xf>
    <xf numFmtId="0" fontId="3" fillId="11" borderId="0" xfId="0" applyFont="1" applyFill="1" applyAlignment="1">
      <alignment horizontal="center"/>
    </xf>
    <xf numFmtId="0" fontId="3" fillId="11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 textRotation="90" wrapText="1"/>
    </xf>
    <xf numFmtId="0" fontId="31" fillId="16" borderId="0" xfId="0" applyFont="1" applyFill="1" applyAlignment="1">
      <alignment horizontal="center" vertical="center"/>
    </xf>
    <xf numFmtId="172" fontId="32" fillId="4" borderId="0" xfId="0" applyNumberFormat="1" applyFont="1" applyFill="1" applyAlignment="1">
      <alignment horizontal="center" vertical="center"/>
    </xf>
    <xf numFmtId="172" fontId="32" fillId="4" borderId="45" xfId="0" applyNumberFormat="1" applyFont="1" applyFill="1" applyBorder="1" applyAlignment="1">
      <alignment horizontal="center" vertical="center"/>
    </xf>
    <xf numFmtId="0" fontId="32" fillId="4" borderId="45" xfId="0" applyFont="1" applyFill="1" applyBorder="1" applyAlignment="1">
      <alignment horizontal="center" vertical="center" wrapText="1"/>
    </xf>
    <xf numFmtId="0" fontId="32" fillId="4" borderId="24" xfId="0" applyFont="1" applyFill="1" applyBorder="1"/>
    <xf numFmtId="0" fontId="32" fillId="4" borderId="45" xfId="0" applyFont="1" applyFill="1" applyBorder="1" applyAlignment="1">
      <alignment horizontal="center"/>
    </xf>
    <xf numFmtId="0" fontId="33" fillId="4" borderId="45" xfId="0" applyFont="1" applyFill="1" applyBorder="1" applyAlignment="1">
      <alignment horizontal="center" vertical="center" wrapText="1"/>
    </xf>
    <xf numFmtId="166" fontId="33" fillId="4" borderId="45" xfId="0" applyNumberFormat="1" applyFont="1" applyFill="1" applyBorder="1"/>
    <xf numFmtId="166" fontId="8" fillId="4" borderId="21" xfId="0" applyNumberFormat="1" applyFont="1" applyFill="1" applyBorder="1"/>
    <xf numFmtId="0" fontId="32" fillId="0" borderId="0" xfId="0" applyFont="1" applyAlignment="1">
      <alignment horizontal="center" vertical="center"/>
    </xf>
    <xf numFmtId="0" fontId="32" fillId="0" borderId="45" xfId="0" applyFont="1" applyBorder="1" applyAlignment="1">
      <alignment horizontal="center" vertical="center" wrapText="1"/>
    </xf>
    <xf numFmtId="172" fontId="32" fillId="0" borderId="0" xfId="0" applyNumberFormat="1" applyFont="1" applyAlignment="1">
      <alignment horizontal="center" vertical="center"/>
    </xf>
    <xf numFmtId="172" fontId="32" fillId="0" borderId="45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1" fillId="0" borderId="2" xfId="0" applyFont="1" applyBorder="1" applyAlignment="1">
      <alignment horizontal="center"/>
    </xf>
    <xf numFmtId="0" fontId="31" fillId="0" borderId="2" xfId="0" applyFont="1" applyBorder="1" applyAlignment="1">
      <alignment horizontal="center" vertical="center" wrapText="1"/>
    </xf>
    <xf numFmtId="0" fontId="31" fillId="15" borderId="2" xfId="0" applyFont="1" applyFill="1" applyBorder="1" applyAlignment="1">
      <alignment horizontal="center"/>
    </xf>
    <xf numFmtId="0" fontId="32" fillId="0" borderId="2" xfId="0" applyFont="1" applyBorder="1" applyAlignment="1">
      <alignment horizontal="center" vertical="center"/>
    </xf>
    <xf numFmtId="4" fontId="32" fillId="0" borderId="2" xfId="0" applyNumberFormat="1" applyFont="1" applyBorder="1" applyAlignment="1">
      <alignment horizontal="center" vertical="center"/>
    </xf>
    <xf numFmtId="1" fontId="32" fillId="0" borderId="2" xfId="0" applyNumberFormat="1" applyFont="1" applyBorder="1" applyAlignment="1">
      <alignment horizontal="center" vertical="center"/>
    </xf>
    <xf numFmtId="4" fontId="32" fillId="15" borderId="2" xfId="0" applyNumberFormat="1" applyFont="1" applyFill="1" applyBorder="1" applyAlignment="1">
      <alignment horizontal="right" vertical="center"/>
    </xf>
    <xf numFmtId="10" fontId="8" fillId="0" borderId="2" xfId="0" applyNumberFormat="1" applyFont="1" applyBorder="1"/>
    <xf numFmtId="173" fontId="8" fillId="0" borderId="0" xfId="0" applyNumberFormat="1" applyFont="1"/>
    <xf numFmtId="0" fontId="31" fillId="18" borderId="2" xfId="0" applyFont="1" applyFill="1" applyBorder="1"/>
    <xf numFmtId="10" fontId="41" fillId="18" borderId="25" xfId="0" applyNumberFormat="1" applyFont="1" applyFill="1" applyBorder="1"/>
    <xf numFmtId="9" fontId="8" fillId="0" borderId="0" xfId="0" applyNumberFormat="1" applyFont="1"/>
    <xf numFmtId="0" fontId="8" fillId="19" borderId="21" xfId="0" applyFont="1" applyFill="1" applyBorder="1"/>
    <xf numFmtId="4" fontId="22" fillId="19" borderId="2" xfId="0" applyNumberFormat="1" applyFont="1" applyFill="1" applyBorder="1" applyAlignment="1">
      <alignment horizontal="right" vertical="center" wrapText="1"/>
    </xf>
    <xf numFmtId="0" fontId="0" fillId="20" borderId="0" xfId="0" applyFill="1"/>
    <xf numFmtId="0" fontId="31" fillId="0" borderId="5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1" fillId="2" borderId="1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0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5" fillId="4" borderId="26" xfId="0" applyFont="1" applyFill="1" applyBorder="1" applyAlignment="1">
      <alignment horizontal="right" vertical="center"/>
    </xf>
    <xf numFmtId="0" fontId="19" fillId="8" borderId="17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3" fillId="11" borderId="27" xfId="0" applyFont="1" applyFill="1" applyBorder="1" applyAlignment="1">
      <alignment horizontal="center"/>
    </xf>
    <xf numFmtId="0" fontId="3" fillId="12" borderId="30" xfId="0" applyFont="1" applyFill="1" applyBorder="1" applyAlignment="1">
      <alignment horizontal="center" vertical="center"/>
    </xf>
    <xf numFmtId="0" fontId="3" fillId="13" borderId="30" xfId="0" applyFont="1" applyFill="1" applyBorder="1" applyAlignment="1">
      <alignment horizontal="center" vertical="center"/>
    </xf>
    <xf numFmtId="0" fontId="28" fillId="14" borderId="32" xfId="0" applyFont="1" applyFill="1" applyBorder="1" applyAlignment="1">
      <alignment horizontal="center" vertical="center" wrapText="1"/>
    </xf>
    <xf numFmtId="0" fontId="27" fillId="14" borderId="32" xfId="0" applyFont="1" applyFill="1" applyBorder="1" applyAlignment="1">
      <alignment horizontal="center" vertical="center" textRotation="90" wrapText="1"/>
    </xf>
    <xf numFmtId="0" fontId="31" fillId="0" borderId="44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36" fillId="15" borderId="30" xfId="0" applyFont="1" applyFill="1" applyBorder="1" applyAlignment="1">
      <alignment horizontal="center"/>
    </xf>
    <xf numFmtId="0" fontId="32" fillId="0" borderId="30" xfId="0" applyFont="1" applyBorder="1" applyAlignment="1">
      <alignment horizontal="left" vertical="center"/>
    </xf>
    <xf numFmtId="0" fontId="28" fillId="14" borderId="30" xfId="0" applyFont="1" applyFill="1" applyBorder="1" applyAlignment="1">
      <alignment horizontal="center" vertical="center" wrapText="1"/>
    </xf>
    <xf numFmtId="0" fontId="40" fillId="17" borderId="26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 vertical="top" wrapText="1"/>
    </xf>
    <xf numFmtId="0" fontId="2" fillId="0" borderId="42" xfId="0" applyFont="1" applyBorder="1" applyAlignment="1"/>
    <xf numFmtId="0" fontId="2" fillId="0" borderId="43" xfId="0" applyFont="1" applyBorder="1" applyAlignment="1"/>
    <xf numFmtId="0" fontId="2" fillId="0" borderId="26" xfId="0" applyFont="1" applyBorder="1" applyAlignment="1"/>
    <xf numFmtId="0" fontId="2" fillId="0" borderId="25" xfId="0" applyFont="1" applyBorder="1" applyAlignment="1"/>
    <xf numFmtId="0" fontId="5" fillId="0" borderId="2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/>
    <xf numFmtId="0" fontId="2" fillId="0" borderId="20" xfId="0" applyFont="1" applyBorder="1" applyAlignment="1"/>
    <xf numFmtId="10" fontId="7" fillId="0" borderId="17" xfId="0" applyNumberFormat="1" applyFont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50" xfId="0" applyFont="1" applyBorder="1" applyAlignment="1"/>
    <xf numFmtId="0" fontId="2" fillId="0" borderId="16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6" fillId="0" borderId="24" xfId="0" applyFont="1" applyBorder="1" applyAlignment="1">
      <alignment horizontal="center" vertical="top" wrapText="1"/>
    </xf>
    <xf numFmtId="0" fontId="2" fillId="0" borderId="12" xfId="0" applyFont="1" applyBorder="1" applyAlignment="1"/>
    <xf numFmtId="0" fontId="2" fillId="0" borderId="13" xfId="0" applyFont="1" applyBorder="1" applyAlignment="1"/>
    <xf numFmtId="0" fontId="0" fillId="0" borderId="0" xfId="0" applyAlignment="1"/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22" xfId="0" applyFont="1" applyBorder="1" applyAlignment="1"/>
    <xf numFmtId="0" fontId="11" fillId="0" borderId="15" xfId="0" applyFont="1" applyBorder="1" applyAlignment="1">
      <alignment vertical="center"/>
    </xf>
    <xf numFmtId="0" fontId="12" fillId="3" borderId="21" xfId="0" applyFont="1" applyFill="1" applyBorder="1" applyAlignment="1">
      <alignment horizontal="left" vertical="center" wrapText="1"/>
    </xf>
    <xf numFmtId="0" fontId="2" fillId="0" borderId="21" xfId="0" applyFont="1" applyBorder="1" applyAlignment="1"/>
    <xf numFmtId="0" fontId="13" fillId="0" borderId="50" xfId="0" applyFont="1" applyBorder="1" applyAlignment="1">
      <alignment horizontal="right"/>
    </xf>
    <xf numFmtId="164" fontId="13" fillId="0" borderId="16" xfId="0" applyNumberFormat="1" applyFont="1" applyBorder="1" applyAlignment="1">
      <alignment horizontal="left"/>
    </xf>
    <xf numFmtId="0" fontId="11" fillId="0" borderId="16" xfId="0" applyFont="1" applyBorder="1" applyAlignment="1">
      <alignment horizontal="right" vertical="center"/>
    </xf>
    <xf numFmtId="1" fontId="11" fillId="0" borderId="16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0" fontId="14" fillId="0" borderId="26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1" fillId="0" borderId="26" xfId="0" applyFont="1" applyBorder="1" applyAlignment="1">
      <alignment horizontal="right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4" fontId="11" fillId="4" borderId="26" xfId="0" applyNumberFormat="1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/>
    </xf>
    <xf numFmtId="4" fontId="11" fillId="4" borderId="23" xfId="0" applyNumberFormat="1" applyFont="1" applyFill="1" applyBorder="1"/>
    <xf numFmtId="166" fontId="11" fillId="4" borderId="23" xfId="0" applyNumberFormat="1" applyFont="1" applyFill="1" applyBorder="1" applyAlignment="1">
      <alignment horizontal="center"/>
    </xf>
    <xf numFmtId="10" fontId="11" fillId="4" borderId="23" xfId="0" applyNumberFormat="1" applyFont="1" applyFill="1" applyBorder="1" applyAlignment="1">
      <alignment horizontal="center"/>
    </xf>
    <xf numFmtId="4" fontId="11" fillId="4" borderId="23" xfId="0" applyNumberFormat="1" applyFont="1" applyFill="1" applyBorder="1" applyAlignment="1">
      <alignment horizontal="right"/>
    </xf>
    <xf numFmtId="0" fontId="11" fillId="0" borderId="22" xfId="0" applyFont="1" applyBorder="1" applyAlignment="1">
      <alignment horizontal="center"/>
    </xf>
    <xf numFmtId="1" fontId="11" fillId="4" borderId="23" xfId="0" applyNumberFormat="1" applyFont="1" applyFill="1" applyBorder="1" applyAlignment="1">
      <alignment horizontal="center"/>
    </xf>
    <xf numFmtId="4" fontId="11" fillId="0" borderId="22" xfId="0" applyNumberFormat="1" applyFont="1" applyBorder="1" applyAlignment="1">
      <alignment horizontal="center"/>
    </xf>
    <xf numFmtId="0" fontId="11" fillId="0" borderId="15" xfId="0" applyFont="1" applyBorder="1" applyAlignment="1">
      <alignment horizontal="left"/>
    </xf>
    <xf numFmtId="0" fontId="11" fillId="0" borderId="50" xfId="0" applyFont="1" applyBorder="1" applyAlignment="1">
      <alignment horizontal="left"/>
    </xf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49" fontId="11" fillId="0" borderId="15" xfId="0" applyNumberFormat="1" applyFont="1" applyBorder="1" applyAlignment="1">
      <alignment horizontal="center" vertical="center"/>
    </xf>
    <xf numFmtId="0" fontId="14" fillId="4" borderId="26" xfId="0" applyFont="1" applyFill="1" applyBorder="1" applyAlignment="1">
      <alignment vertical="center"/>
    </xf>
    <xf numFmtId="10" fontId="11" fillId="4" borderId="26" xfId="0" applyNumberFormat="1" applyFont="1" applyFill="1" applyBorder="1" applyAlignment="1">
      <alignment horizontal="center" vertical="center"/>
    </xf>
    <xf numFmtId="4" fontId="11" fillId="4" borderId="26" xfId="0" applyNumberFormat="1" applyFont="1" applyFill="1" applyBorder="1"/>
    <xf numFmtId="4" fontId="11" fillId="4" borderId="26" xfId="0" applyNumberFormat="1" applyFont="1" applyFill="1" applyBorder="1" applyAlignment="1">
      <alignment horizontal="right"/>
    </xf>
    <xf numFmtId="0" fontId="14" fillId="4" borderId="24" xfId="0" applyFont="1" applyFill="1" applyBorder="1" applyAlignment="1">
      <alignment horizontal="left" vertical="center" wrapText="1"/>
    </xf>
    <xf numFmtId="10" fontId="14" fillId="4" borderId="26" xfId="0" applyNumberFormat="1" applyFont="1" applyFill="1" applyBorder="1" applyAlignment="1">
      <alignment horizontal="center" vertical="center" wrapText="1"/>
    </xf>
    <xf numFmtId="0" fontId="11" fillId="4" borderId="26" xfId="0" applyFont="1" applyFill="1" applyBorder="1"/>
    <xf numFmtId="0" fontId="11" fillId="4" borderId="26" xfId="0" applyFont="1" applyFill="1" applyBorder="1" applyAlignment="1">
      <alignment horizontal="right"/>
    </xf>
    <xf numFmtId="0" fontId="15" fillId="4" borderId="23" xfId="0" applyFont="1" applyFill="1" applyBorder="1" applyAlignment="1">
      <alignment horizontal="center"/>
    </xf>
    <xf numFmtId="0" fontId="11" fillId="4" borderId="23" xfId="0" applyFont="1" applyFill="1" applyBorder="1"/>
    <xf numFmtId="0" fontId="11" fillId="0" borderId="15" xfId="0" applyFont="1" applyBorder="1" applyAlignment="1"/>
    <xf numFmtId="0" fontId="11" fillId="0" borderId="22" xfId="0" applyFont="1" applyBorder="1" applyAlignment="1">
      <alignment wrapText="1"/>
    </xf>
    <xf numFmtId="3" fontId="11" fillId="4" borderId="23" xfId="0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left" wrapText="1"/>
    </xf>
    <xf numFmtId="0" fontId="11" fillId="4" borderId="23" xfId="0" applyFont="1" applyFill="1" applyBorder="1" applyAlignment="1">
      <alignment horizontal="left"/>
    </xf>
    <xf numFmtId="0" fontId="11" fillId="0" borderId="22" xfId="0" applyFont="1" applyBorder="1" applyAlignment="1">
      <alignment horizontal="left" wrapText="1"/>
    </xf>
    <xf numFmtId="0" fontId="11" fillId="0" borderId="15" xfId="0" applyFont="1" applyBorder="1" applyAlignment="1">
      <alignment vertical="center"/>
    </xf>
    <xf numFmtId="0" fontId="14" fillId="0" borderId="24" xfId="0" applyFont="1" applyBorder="1" applyAlignment="1">
      <alignment horizontal="center" vertical="center"/>
    </xf>
    <xf numFmtId="4" fontId="11" fillId="0" borderId="26" xfId="0" applyNumberFormat="1" applyFont="1" applyBorder="1" applyAlignment="1">
      <alignment vertical="center"/>
    </xf>
    <xf numFmtId="166" fontId="14" fillId="0" borderId="25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left" vertical="center" wrapText="1"/>
    </xf>
    <xf numFmtId="10" fontId="14" fillId="0" borderId="26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/>
    </xf>
    <xf numFmtId="0" fontId="11" fillId="0" borderId="24" xfId="0" applyFont="1" applyBorder="1" applyAlignment="1">
      <alignment horizontal="left" vertical="center" wrapText="1"/>
    </xf>
    <xf numFmtId="10" fontId="11" fillId="4" borderId="26" xfId="0" applyNumberFormat="1" applyFont="1" applyFill="1" applyBorder="1" applyAlignment="1">
      <alignment horizontal="center" vertical="center" wrapText="1"/>
    </xf>
    <xf numFmtId="10" fontId="13" fillId="4" borderId="2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Border="1" applyAlignment="1">
      <alignment vertical="center"/>
    </xf>
    <xf numFmtId="166" fontId="14" fillId="0" borderId="22" xfId="0" applyNumberFormat="1" applyFont="1" applyBorder="1" applyAlignment="1">
      <alignment horizontal="right" vertical="center"/>
    </xf>
    <xf numFmtId="0" fontId="13" fillId="0" borderId="24" xfId="0" applyFont="1" applyBorder="1" applyAlignment="1">
      <alignment horizontal="left" vertical="center"/>
    </xf>
    <xf numFmtId="4" fontId="14" fillId="0" borderId="25" xfId="0" applyNumberFormat="1" applyFont="1" applyBorder="1" applyAlignment="1">
      <alignment horizontal="right" vertical="center"/>
    </xf>
    <xf numFmtId="0" fontId="11" fillId="0" borderId="24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 wrapText="1"/>
    </xf>
    <xf numFmtId="4" fontId="14" fillId="0" borderId="22" xfId="0" applyNumberFormat="1" applyFont="1" applyBorder="1" applyAlignment="1">
      <alignment horizontal="right"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horizontal="left" vertical="center"/>
    </xf>
    <xf numFmtId="0" fontId="11" fillId="4" borderId="26" xfId="0" applyFont="1" applyFill="1" applyBorder="1" applyAlignment="1">
      <alignment vertical="center"/>
    </xf>
    <xf numFmtId="4" fontId="11" fillId="4" borderId="26" xfId="0" applyNumberFormat="1" applyFont="1" applyFill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24" xfId="0" applyFont="1" applyBorder="1" applyAlignment="1">
      <alignment horizontal="center" vertical="center"/>
    </xf>
    <xf numFmtId="10" fontId="14" fillId="0" borderId="26" xfId="0" applyNumberFormat="1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/>
    <xf numFmtId="0" fontId="14" fillId="0" borderId="15" xfId="0" applyFont="1" applyBorder="1" applyAlignment="1">
      <alignment horizontal="center" vertical="center"/>
    </xf>
    <xf numFmtId="0" fontId="2" fillId="0" borderId="28" xfId="0" applyFont="1" applyBorder="1" applyAlignment="1"/>
    <xf numFmtId="0" fontId="2" fillId="0" borderId="29" xfId="0" applyFont="1" applyBorder="1" applyAlignment="1"/>
    <xf numFmtId="0" fontId="3" fillId="11" borderId="36" xfId="0" applyFont="1" applyFill="1" applyBorder="1" applyAlignment="1">
      <alignment horizontal="center" vertical="center"/>
    </xf>
    <xf numFmtId="0" fontId="2" fillId="0" borderId="49" xfId="0" applyFont="1" applyBorder="1" applyAlignment="1"/>
    <xf numFmtId="0" fontId="2" fillId="0" borderId="47" xfId="0" applyFont="1" applyBorder="1" applyAlignment="1"/>
    <xf numFmtId="0" fontId="2" fillId="0" borderId="31" xfId="0" applyFont="1" applyBorder="1" applyAlignment="1"/>
    <xf numFmtId="0" fontId="28" fillId="15" borderId="36" xfId="0" applyFont="1" applyFill="1" applyBorder="1" applyAlignment="1">
      <alignment horizontal="center" vertical="center" wrapText="1"/>
    </xf>
    <xf numFmtId="0" fontId="2" fillId="0" borderId="39" xfId="0" applyFont="1" applyBorder="1" applyAlignment="1"/>
    <xf numFmtId="0" fontId="28" fillId="14" borderId="36" xfId="0" applyFont="1" applyFill="1" applyBorder="1" applyAlignment="1">
      <alignment horizontal="center" vertical="center" wrapText="1"/>
    </xf>
    <xf numFmtId="0" fontId="2" fillId="0" borderId="38" xfId="0" applyFont="1" applyBorder="1" applyAlignment="1"/>
    <xf numFmtId="0" fontId="29" fillId="15" borderId="49" xfId="0" applyFont="1" applyFill="1" applyBorder="1" applyAlignment="1">
      <alignment horizontal="center" vertical="center" wrapText="1"/>
    </xf>
    <xf numFmtId="0" fontId="29" fillId="14" borderId="49" xfId="0" applyFont="1" applyFill="1" applyBorder="1" applyAlignment="1">
      <alignment horizontal="center" vertical="center" wrapText="1"/>
    </xf>
    <xf numFmtId="1" fontId="33" fillId="15" borderId="26" xfId="0" applyNumberFormat="1" applyFont="1" applyFill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1" fontId="33" fillId="0" borderId="26" xfId="0" applyNumberFormat="1" applyFont="1" applyBorder="1" applyAlignment="1">
      <alignment horizontal="center" vertical="center" wrapText="1"/>
    </xf>
    <xf numFmtId="0" fontId="2" fillId="0" borderId="44" xfId="0" applyFont="1" applyBorder="1" applyAlignment="1"/>
    <xf numFmtId="0" fontId="33" fillId="15" borderId="26" xfId="0" applyFont="1" applyFill="1" applyBorder="1" applyAlignment="1">
      <alignment horizontal="center" vertical="center" wrapText="1"/>
    </xf>
    <xf numFmtId="4" fontId="32" fillId="0" borderId="24" xfId="0" applyNumberFormat="1" applyFont="1" applyBorder="1" applyAlignment="1">
      <alignment horizontal="center"/>
    </xf>
    <xf numFmtId="4" fontId="32" fillId="0" borderId="24" xfId="0" applyNumberFormat="1" applyFont="1" applyBorder="1" applyAlignment="1">
      <alignment horizontal="center" vertical="center"/>
    </xf>
    <xf numFmtId="4" fontId="32" fillId="0" borderId="24" xfId="0" applyNumberFormat="1" applyFont="1" applyBorder="1"/>
    <xf numFmtId="0" fontId="33" fillId="0" borderId="2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 wrapText="1"/>
    </xf>
    <xf numFmtId="0" fontId="32" fillId="0" borderId="18" xfId="0" applyFont="1" applyBorder="1"/>
    <xf numFmtId="0" fontId="32" fillId="0" borderId="46" xfId="0" applyFont="1" applyBorder="1" applyAlignment="1">
      <alignment horizontal="center"/>
    </xf>
    <xf numFmtId="0" fontId="33" fillId="0" borderId="46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166" fontId="35" fillId="0" borderId="46" xfId="0" applyNumberFormat="1" applyFont="1" applyBorder="1"/>
    <xf numFmtId="166" fontId="33" fillId="0" borderId="46" xfId="0" applyNumberFormat="1" applyFont="1" applyBorder="1"/>
    <xf numFmtId="0" fontId="36" fillId="15" borderId="48" xfId="0" applyFont="1" applyFill="1" applyBorder="1" applyAlignment="1">
      <alignment horizontal="center"/>
    </xf>
    <xf numFmtId="0" fontId="33" fillId="0" borderId="47" xfId="0" applyFont="1" applyBorder="1" applyAlignment="1">
      <alignment horizontal="center" vertical="center" wrapText="1"/>
    </xf>
    <xf numFmtId="0" fontId="3" fillId="11" borderId="49" xfId="0" applyFont="1" applyFill="1" applyBorder="1" applyAlignment="1">
      <alignment horizontal="left" vertical="center"/>
    </xf>
    <xf numFmtId="0" fontId="32" fillId="0" borderId="24" xfId="0" applyFont="1" applyBorder="1"/>
    <xf numFmtId="0" fontId="33" fillId="4" borderId="26" xfId="0" applyFont="1" applyFill="1" applyBorder="1" applyAlignment="1">
      <alignment horizontal="center" vertical="center" wrapText="1"/>
    </xf>
    <xf numFmtId="172" fontId="32" fillId="0" borderId="46" xfId="0" applyNumberFormat="1" applyFont="1" applyBorder="1" applyAlignment="1">
      <alignment horizontal="center" vertical="center"/>
    </xf>
    <xf numFmtId="0" fontId="32" fillId="0" borderId="46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/>
    </xf>
    <xf numFmtId="0" fontId="14" fillId="17" borderId="24" xfId="0" applyFont="1" applyFill="1" applyBorder="1" applyAlignment="1"/>
    <xf numFmtId="17" fontId="14" fillId="17" borderId="26" xfId="0" applyNumberFormat="1" applyFont="1" applyFill="1" applyBorder="1" applyAlignment="1">
      <alignment horizontal="left"/>
    </xf>
    <xf numFmtId="0" fontId="32" fillId="0" borderId="24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" fillId="18" borderId="26" xfId="0" applyFont="1" applyFill="1" applyBorder="1" applyAlignment="1">
      <alignment horizontal="center"/>
    </xf>
    <xf numFmtId="4" fontId="3" fillId="18" borderId="26" xfId="0" applyNumberFormat="1" applyFont="1" applyFill="1" applyBorder="1"/>
    <xf numFmtId="173" fontId="3" fillId="18" borderId="2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1000"/>
  <sheetViews>
    <sheetView tabSelected="1" workbookViewId="0">
      <selection activeCell="G24" sqref="G24"/>
    </sheetView>
  </sheetViews>
  <sheetFormatPr defaultColWidth="14.42578125" defaultRowHeight="15" customHeight="1"/>
  <cols>
    <col min="1" max="1" width="21.7109375" customWidth="1"/>
    <col min="2" max="2" width="11" customWidth="1"/>
    <col min="3" max="3" width="9.7109375" customWidth="1"/>
    <col min="4" max="4" width="5.7109375" customWidth="1"/>
    <col min="5" max="6" width="16.7109375" customWidth="1"/>
    <col min="7" max="26" width="8.7109375" customWidth="1"/>
  </cols>
  <sheetData>
    <row r="1" spans="1:26" ht="15" customHeight="1">
      <c r="A1" s="258" t="s">
        <v>0</v>
      </c>
      <c r="B1" s="259"/>
      <c r="C1" s="259"/>
      <c r="D1" s="259"/>
      <c r="E1" s="259"/>
      <c r="F1" s="260"/>
    </row>
    <row r="2" spans="1:26" ht="14.45">
      <c r="A2" s="236" t="s">
        <v>1</v>
      </c>
      <c r="B2" s="261"/>
      <c r="C2" s="261"/>
      <c r="D2" s="262"/>
      <c r="E2" s="1" t="s">
        <v>2</v>
      </c>
      <c r="F2" s="2" t="s">
        <v>3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52.9">
      <c r="A3" s="4" t="s">
        <v>4</v>
      </c>
      <c r="B3" s="263" t="s">
        <v>5</v>
      </c>
      <c r="C3" s="261"/>
      <c r="D3" s="262"/>
      <c r="E3" s="5" t="s">
        <v>6</v>
      </c>
      <c r="F3" s="6" t="s">
        <v>7</v>
      </c>
    </row>
    <row r="4" spans="1:26" ht="14.45">
      <c r="A4" s="237" t="s">
        <v>8</v>
      </c>
      <c r="B4" s="261"/>
      <c r="C4" s="261"/>
      <c r="D4" s="262"/>
      <c r="E4" s="7" t="s">
        <v>9</v>
      </c>
      <c r="F4" s="8" t="s">
        <v>10</v>
      </c>
    </row>
    <row r="5" spans="1:26" ht="14.45">
      <c r="A5" s="236" t="s">
        <v>11</v>
      </c>
      <c r="B5" s="261"/>
      <c r="C5" s="261"/>
      <c r="D5" s="262"/>
      <c r="E5" s="7" t="s">
        <v>2</v>
      </c>
      <c r="F5" s="8" t="s">
        <v>3</v>
      </c>
    </row>
    <row r="6" spans="1:26" ht="15" customHeight="1">
      <c r="A6" s="241" t="s">
        <v>12</v>
      </c>
      <c r="B6" s="264" t="s">
        <v>13</v>
      </c>
      <c r="C6" s="265"/>
      <c r="D6" s="266"/>
      <c r="E6" s="267">
        <v>8.8400000000000006E-2</v>
      </c>
      <c r="F6" s="240">
        <v>0.12</v>
      </c>
    </row>
    <row r="7" spans="1:26" ht="15" customHeight="1">
      <c r="A7" s="268"/>
      <c r="B7" s="269"/>
      <c r="C7" s="270"/>
      <c r="D7" s="271"/>
      <c r="E7" s="272"/>
      <c r="F7" s="273"/>
    </row>
    <row r="8" spans="1:26" ht="15" customHeight="1">
      <c r="A8" s="237" t="s">
        <v>14</v>
      </c>
      <c r="B8" s="261"/>
      <c r="C8" s="261"/>
      <c r="D8" s="262"/>
      <c r="E8" s="9">
        <v>8.8400000000000006E-2</v>
      </c>
      <c r="F8" s="2" t="s">
        <v>15</v>
      </c>
    </row>
    <row r="9" spans="1:26" ht="14.45">
      <c r="A9" s="236" t="s">
        <v>16</v>
      </c>
      <c r="B9" s="261"/>
      <c r="C9" s="261"/>
      <c r="D9" s="262"/>
      <c r="E9" s="1" t="s">
        <v>2</v>
      </c>
      <c r="F9" s="2" t="s">
        <v>3</v>
      </c>
    </row>
    <row r="10" spans="1:26" ht="39.6">
      <c r="A10" s="4" t="s">
        <v>17</v>
      </c>
      <c r="B10" s="274" t="s">
        <v>18</v>
      </c>
      <c r="C10" s="261"/>
      <c r="D10" s="262"/>
      <c r="E10" s="5" t="s">
        <v>19</v>
      </c>
      <c r="F10" s="6" t="s">
        <v>20</v>
      </c>
    </row>
    <row r="11" spans="1:26" ht="14.45">
      <c r="A11" s="236" t="s">
        <v>21</v>
      </c>
      <c r="B11" s="261"/>
      <c r="C11" s="261"/>
      <c r="D11" s="262"/>
      <c r="E11" s="1" t="s">
        <v>22</v>
      </c>
      <c r="F11" s="2" t="s">
        <v>23</v>
      </c>
    </row>
    <row r="12" spans="1:26" ht="14.45">
      <c r="A12" s="236" t="s">
        <v>24</v>
      </c>
      <c r="B12" s="261"/>
      <c r="C12" s="261"/>
      <c r="D12" s="262"/>
      <c r="E12" s="1" t="s">
        <v>25</v>
      </c>
      <c r="F12" s="2" t="s">
        <v>26</v>
      </c>
    </row>
    <row r="13" spans="1:26" ht="14.45">
      <c r="A13" s="236" t="s">
        <v>27</v>
      </c>
      <c r="B13" s="261"/>
      <c r="C13" s="261"/>
      <c r="D13" s="262"/>
      <c r="E13" s="1" t="s">
        <v>28</v>
      </c>
      <c r="F13" s="10"/>
    </row>
    <row r="14" spans="1:26" ht="15.6">
      <c r="A14" s="238" t="s">
        <v>29</v>
      </c>
      <c r="B14" s="275"/>
      <c r="C14" s="275"/>
      <c r="D14" s="275"/>
      <c r="E14" s="276"/>
      <c r="F14" s="11" t="s">
        <v>26</v>
      </c>
      <c r="G14" s="12"/>
      <c r="H14" s="12"/>
      <c r="I14" s="12"/>
      <c r="J14" s="12"/>
    </row>
    <row r="17" spans="6:10" ht="15.6">
      <c r="F17" s="239"/>
      <c r="G17" s="277"/>
      <c r="H17" s="277"/>
      <c r="I17" s="277"/>
      <c r="J17" s="277"/>
    </row>
    <row r="21" spans="6:10" ht="15.75" customHeight="1"/>
    <row r="22" spans="6:10" ht="15.75" customHeight="1"/>
    <row r="23" spans="6:10" ht="15.75" customHeight="1"/>
    <row r="24" spans="6:10" ht="15.75" customHeight="1"/>
    <row r="25" spans="6:10" ht="15.75" customHeight="1"/>
    <row r="26" spans="6:10" ht="15.75" customHeight="1"/>
    <row r="27" spans="6:10" ht="15.75" customHeight="1"/>
    <row r="28" spans="6:10" ht="15.75" customHeight="1"/>
    <row r="29" spans="6:10" ht="15.75" customHeight="1"/>
    <row r="30" spans="6:10" ht="15.75" customHeight="1"/>
    <row r="31" spans="6:10" ht="15.75" customHeight="1"/>
    <row r="32" spans="6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E6:E7"/>
    <mergeCell ref="F6:F7"/>
    <mergeCell ref="A8:D8"/>
    <mergeCell ref="A9:D9"/>
    <mergeCell ref="B10:D10"/>
    <mergeCell ref="A6:A7"/>
    <mergeCell ref="B6:D7"/>
    <mergeCell ref="A11:D11"/>
    <mergeCell ref="A12:D12"/>
    <mergeCell ref="A13:D13"/>
    <mergeCell ref="A14:E14"/>
    <mergeCell ref="F17:J17"/>
    <mergeCell ref="A1:F1"/>
    <mergeCell ref="A2:D2"/>
    <mergeCell ref="B3:D3"/>
    <mergeCell ref="A4:D4"/>
    <mergeCell ref="A5:D5"/>
  </mergeCells>
  <pageMargins left="0.511811024" right="0.511811024" top="0.78740157499999996" bottom="0.78740157499999996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2:Z1008"/>
  <sheetViews>
    <sheetView showGridLines="0" topLeftCell="A12" zoomScale="70" zoomScaleNormal="70" workbookViewId="0">
      <selection activeCell="Q22" sqref="Q22"/>
    </sheetView>
  </sheetViews>
  <sheetFormatPr defaultColWidth="14.42578125" defaultRowHeight="15" customHeight="1"/>
  <cols>
    <col min="1" max="1" width="8.7109375" customWidth="1"/>
    <col min="2" max="2" width="52.42578125" customWidth="1"/>
    <col min="3" max="5" width="8.7109375" customWidth="1"/>
    <col min="6" max="6" width="43.140625" customWidth="1"/>
    <col min="7" max="7" width="22.5703125" customWidth="1"/>
    <col min="8" max="8" width="8.42578125" customWidth="1"/>
    <col min="9" max="9" width="13.85546875" customWidth="1"/>
    <col min="10" max="10" width="8" customWidth="1"/>
    <col min="11" max="11" width="11.7109375" customWidth="1"/>
    <col min="12" max="12" width="19.5703125" customWidth="1"/>
    <col min="13" max="13" width="17.7109375" customWidth="1"/>
    <col min="14" max="15" width="8.7109375" customWidth="1"/>
    <col min="16" max="16" width="19.42578125" customWidth="1"/>
    <col min="17" max="17" width="17.7109375" customWidth="1"/>
    <col min="18" max="26" width="8.7109375" customWidth="1"/>
  </cols>
  <sheetData>
    <row r="2" spans="2:16" ht="17.45">
      <c r="B2" s="278" t="s">
        <v>30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6"/>
    </row>
    <row r="3" spans="2:16" ht="17.45">
      <c r="B3" s="279" t="s">
        <v>31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80"/>
    </row>
    <row r="4" spans="2:16" ht="18" customHeight="1">
      <c r="B4" s="281" t="s">
        <v>32</v>
      </c>
      <c r="C4" s="282" t="s">
        <v>33</v>
      </c>
      <c r="D4" s="283"/>
      <c r="E4" s="283"/>
      <c r="F4" s="283"/>
      <c r="G4" s="283"/>
      <c r="H4" s="283"/>
      <c r="I4" s="283"/>
      <c r="J4" s="283"/>
      <c r="K4" s="283"/>
      <c r="L4" s="283"/>
      <c r="M4" s="280"/>
    </row>
    <row r="5" spans="2:16" ht="18" customHeight="1">
      <c r="B5" s="1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0"/>
    </row>
    <row r="6" spans="2:16" ht="15.6">
      <c r="B6" s="284"/>
      <c r="C6" s="285"/>
      <c r="D6" s="14"/>
      <c r="E6" s="15"/>
      <c r="F6" s="16"/>
      <c r="G6" s="286" t="s">
        <v>34</v>
      </c>
      <c r="H6" s="287">
        <v>24</v>
      </c>
      <c r="I6" s="288" t="s">
        <v>35</v>
      </c>
      <c r="J6" s="288"/>
      <c r="K6" s="288"/>
      <c r="L6" s="286" t="s">
        <v>36</v>
      </c>
      <c r="M6" s="17">
        <v>45352</v>
      </c>
    </row>
    <row r="7" spans="2:16" ht="15.6">
      <c r="B7" s="289"/>
      <c r="C7" s="289"/>
      <c r="D7" s="289"/>
      <c r="E7" s="290"/>
      <c r="F7" s="290"/>
      <c r="G7" s="291"/>
      <c r="H7" s="290"/>
      <c r="I7" s="290"/>
      <c r="J7" s="290"/>
      <c r="K7" s="290"/>
      <c r="L7" s="290"/>
      <c r="M7" s="290"/>
    </row>
    <row r="8" spans="2:16" ht="60">
      <c r="B8" s="292" t="s">
        <v>37</v>
      </c>
      <c r="C8" s="261"/>
      <c r="D8" s="262"/>
      <c r="E8" s="292" t="s">
        <v>38</v>
      </c>
      <c r="F8" s="262"/>
      <c r="G8" s="18" t="s">
        <v>39</v>
      </c>
      <c r="H8" s="18" t="s">
        <v>40</v>
      </c>
      <c r="I8" s="18" t="s">
        <v>41</v>
      </c>
      <c r="J8" s="18" t="s">
        <v>42</v>
      </c>
      <c r="K8" s="18" t="s">
        <v>43</v>
      </c>
      <c r="L8" s="19" t="s">
        <v>44</v>
      </c>
      <c r="M8" s="19" t="s">
        <v>45</v>
      </c>
    </row>
    <row r="9" spans="2:16"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4"/>
      <c r="M9" s="294"/>
    </row>
    <row r="10" spans="2:16">
      <c r="B10" s="20"/>
      <c r="C10" s="21"/>
      <c r="D10" s="21"/>
      <c r="E10" s="21"/>
      <c r="F10" s="22"/>
      <c r="G10" s="18"/>
      <c r="H10" s="18"/>
      <c r="I10" s="18"/>
      <c r="J10" s="18"/>
      <c r="K10" s="18"/>
      <c r="L10" s="19"/>
      <c r="M10" s="19"/>
    </row>
    <row r="11" spans="2:16" ht="15.6">
      <c r="B11" s="23" t="s">
        <v>46</v>
      </c>
      <c r="C11" s="24"/>
      <c r="D11" s="25"/>
      <c r="E11" s="26"/>
      <c r="F11" s="27"/>
      <c r="G11" s="295"/>
      <c r="H11" s="295"/>
      <c r="I11" s="295"/>
      <c r="J11" s="295"/>
      <c r="K11" s="295"/>
      <c r="L11" s="296"/>
      <c r="M11" s="296"/>
    </row>
    <row r="12" spans="2:16" ht="15.6">
      <c r="B12" s="23"/>
      <c r="C12" s="24"/>
      <c r="D12" s="25"/>
      <c r="E12" s="26"/>
      <c r="F12" s="27"/>
      <c r="G12" s="295"/>
      <c r="H12" s="295"/>
      <c r="I12" s="295"/>
      <c r="J12" s="295"/>
      <c r="K12" s="295"/>
      <c r="L12" s="296"/>
      <c r="M12" s="296"/>
    </row>
    <row r="13" spans="2:16" ht="15.6">
      <c r="B13" s="28"/>
      <c r="C13" s="29"/>
      <c r="D13" s="30"/>
      <c r="E13" s="31"/>
      <c r="F13" s="32"/>
      <c r="G13" s="27"/>
      <c r="H13" s="297"/>
      <c r="I13" s="298"/>
      <c r="J13" s="295"/>
      <c r="K13" s="295"/>
      <c r="L13" s="299"/>
      <c r="M13" s="299"/>
    </row>
    <row r="14" spans="2:16" ht="15.6">
      <c r="B14" s="33" t="s">
        <v>47</v>
      </c>
      <c r="C14" s="25"/>
      <c r="D14" s="25"/>
      <c r="E14" s="300"/>
      <c r="F14" s="27" t="str">
        <f>'EquivalênciaMão de Obra X Bolsa'!K6</f>
        <v>Pesquisador Sênior</v>
      </c>
      <c r="G14" s="27" t="str">
        <f>'EquivalênciaMão de Obra X Bolsa'!L6</f>
        <v>CG</v>
      </c>
      <c r="H14" s="295">
        <f>'EquivalênciaMão de Obra X Bolsa'!N6</f>
        <v>1</v>
      </c>
      <c r="I14" s="298">
        <v>1</v>
      </c>
      <c r="J14" s="301">
        <f>'EquivalênciaMão de Obra X Bolsa'!O6</f>
        <v>24</v>
      </c>
      <c r="K14" s="295">
        <f t="shared" ref="K14:K16" si="0">ROUND(H14*(I14)*J14,0)</f>
        <v>24</v>
      </c>
      <c r="L14" s="299">
        <f>'EquivalênciaMão de Obra X Bolsa'!Q6</f>
        <v>10584.780199889636</v>
      </c>
      <c r="M14" s="299">
        <f t="shared" ref="M14:M16" si="1">L14*H14*J14</f>
        <v>254034.72479735126</v>
      </c>
      <c r="P14" s="34"/>
    </row>
    <row r="15" spans="2:16" ht="15.6">
      <c r="B15" s="33"/>
      <c r="C15" s="35"/>
      <c r="D15" s="35"/>
      <c r="E15" s="300"/>
      <c r="F15" s="27" t="str">
        <f>'EquivalênciaMão de Obra X Bolsa'!K7</f>
        <v>Pesquisador Pleno</v>
      </c>
      <c r="G15" s="27" t="str">
        <f>'EquivalênciaMão de Obra X Bolsa'!L7</f>
        <v>CT</v>
      </c>
      <c r="H15" s="295">
        <f>'EquivalênciaMão de Obra X Bolsa'!N7</f>
        <v>1</v>
      </c>
      <c r="I15" s="298">
        <v>1</v>
      </c>
      <c r="J15" s="301">
        <f>'EquivalênciaMão de Obra X Bolsa'!O7</f>
        <v>24</v>
      </c>
      <c r="K15" s="295">
        <f t="shared" si="0"/>
        <v>24</v>
      </c>
      <c r="L15" s="299">
        <f>'EquivalênciaMão de Obra X Bolsa'!Q7</f>
        <v>8142.1400268372827</v>
      </c>
      <c r="M15" s="299">
        <f t="shared" si="1"/>
        <v>195411.36064409479</v>
      </c>
      <c r="P15" s="34"/>
    </row>
    <row r="16" spans="2:16" ht="15.6">
      <c r="B16" s="33"/>
      <c r="C16" s="35"/>
      <c r="D16" s="35"/>
      <c r="E16" s="300"/>
      <c r="F16" s="27" t="str">
        <f>'EquivalênciaMão de Obra X Bolsa'!K8</f>
        <v>Pesquisador Pleno 2</v>
      </c>
      <c r="G16" s="27" t="str">
        <f>'EquivalênciaMão de Obra X Bolsa'!L8</f>
        <v>Eng</v>
      </c>
      <c r="H16" s="295">
        <f>'EquivalênciaMão de Obra X Bolsa'!N8</f>
        <v>1</v>
      </c>
      <c r="I16" s="298">
        <v>1</v>
      </c>
      <c r="J16" s="301">
        <f>'EquivalênciaMão de Obra X Bolsa'!O8</f>
        <v>12</v>
      </c>
      <c r="K16" s="295">
        <f t="shared" si="0"/>
        <v>12</v>
      </c>
      <c r="L16" s="299">
        <f>'EquivalênciaMão de Obra X Bolsa'!Q8</f>
        <v>7121.5202274302264</v>
      </c>
      <c r="M16" s="299">
        <f t="shared" si="1"/>
        <v>85458.24272916271</v>
      </c>
      <c r="P16" s="34"/>
    </row>
    <row r="17" spans="2:16" ht="15.6">
      <c r="B17" s="33"/>
      <c r="C17" s="35"/>
      <c r="D17" s="35"/>
      <c r="E17" s="36"/>
      <c r="F17" s="27"/>
      <c r="G17" s="27"/>
      <c r="H17" s="295"/>
      <c r="I17" s="37"/>
      <c r="J17" s="301"/>
      <c r="K17" s="38"/>
      <c r="L17" s="299"/>
      <c r="M17" s="299"/>
      <c r="P17" s="34"/>
    </row>
    <row r="18" spans="2:16" ht="15.6">
      <c r="B18" s="33" t="s">
        <v>48</v>
      </c>
      <c r="C18" s="35"/>
      <c r="D18" s="35"/>
      <c r="E18" s="300"/>
      <c r="F18" s="27" t="str">
        <f>'EquivalênciaMão de Obra X Bolsa'!K10</f>
        <v>Estagiário</v>
      </c>
      <c r="G18" s="27" t="str">
        <f>'EquivalênciaMão de Obra X Bolsa'!L10</f>
        <v>EST</v>
      </c>
      <c r="H18" s="295">
        <f>'EquivalênciaMão de Obra X Bolsa'!N10</f>
        <v>2</v>
      </c>
      <c r="I18" s="298">
        <v>1</v>
      </c>
      <c r="J18" s="301">
        <f>'EquivalênciaMão de Obra X Bolsa'!O10</f>
        <v>24</v>
      </c>
      <c r="K18" s="295">
        <f t="shared" ref="K18:K20" si="2">ROUND(H18*(I18)*J18,0)</f>
        <v>48</v>
      </c>
      <c r="L18" s="299">
        <f>'EquivalênciaMão de Obra X Bolsa'!Q10</f>
        <v>1099.9999060567036</v>
      </c>
      <c r="M18" s="299">
        <f t="shared" ref="M18:M20" si="3">L18*H18*J18</f>
        <v>52799.995490721776</v>
      </c>
      <c r="P18" s="34"/>
    </row>
    <row r="19" spans="2:16" ht="15.6">
      <c r="B19" s="33"/>
      <c r="C19" s="25"/>
      <c r="D19" s="25"/>
      <c r="E19" s="300"/>
      <c r="F19" s="27" t="str">
        <f>'EquivalênciaMão de Obra X Bolsa'!K11</f>
        <v>Técnico Geoprocessamento Pleno - ATP2</v>
      </c>
      <c r="G19" s="27" t="str">
        <f>'EquivalênciaMão de Obra X Bolsa'!L11</f>
        <v>TGP</v>
      </c>
      <c r="H19" s="295">
        <f>'EquivalênciaMão de Obra X Bolsa'!N11</f>
        <v>1</v>
      </c>
      <c r="I19" s="298">
        <v>1</v>
      </c>
      <c r="J19" s="301">
        <f>'EquivalênciaMão de Obra X Bolsa'!O11</f>
        <v>24</v>
      </c>
      <c r="K19" s="295">
        <f t="shared" si="2"/>
        <v>24</v>
      </c>
      <c r="L19" s="299">
        <f>'EquivalênciaMão de Obra X Bolsa'!Q11</f>
        <v>5802.8999830335488</v>
      </c>
      <c r="M19" s="299">
        <f t="shared" si="3"/>
        <v>139269.59959280517</v>
      </c>
      <c r="P19" s="34"/>
    </row>
    <row r="20" spans="2:16" ht="15.6">
      <c r="B20" s="33"/>
      <c r="C20" s="25"/>
      <c r="D20" s="25"/>
      <c r="E20" s="300"/>
      <c r="F20" s="27" t="str">
        <f>'EquivalênciaMão de Obra X Bolsa'!K12</f>
        <v>Técnico Geoprocessamento Sênior - ATP1</v>
      </c>
      <c r="G20" s="27" t="str">
        <f>'EquivalênciaMão de Obra X Bolsa'!L12</f>
        <v>TGS</v>
      </c>
      <c r="H20" s="295">
        <f>'EquivalênciaMão de Obra X Bolsa'!N12</f>
        <v>1</v>
      </c>
      <c r="I20" s="298">
        <v>1</v>
      </c>
      <c r="J20" s="301">
        <f>'EquivalênciaMão de Obra X Bolsa'!O12</f>
        <v>24</v>
      </c>
      <c r="K20" s="295">
        <f t="shared" si="2"/>
        <v>24</v>
      </c>
      <c r="L20" s="299">
        <f>'EquivalênciaMão de Obra X Bolsa'!Q12</f>
        <v>7802.9002012342453</v>
      </c>
      <c r="M20" s="299">
        <f t="shared" si="3"/>
        <v>187269.60482962188</v>
      </c>
      <c r="P20" s="34"/>
    </row>
    <row r="21" spans="2:16" ht="15.6">
      <c r="B21" s="33"/>
      <c r="C21" s="25"/>
      <c r="D21" s="25"/>
      <c r="E21" s="36"/>
      <c r="F21" s="27"/>
      <c r="G21" s="27"/>
      <c r="H21" s="295"/>
      <c r="I21" s="298"/>
      <c r="J21" s="301"/>
      <c r="K21" s="295"/>
      <c r="L21" s="299"/>
      <c r="M21" s="299"/>
      <c r="P21" s="34"/>
    </row>
    <row r="22" spans="2:16" ht="15.6">
      <c r="B22" s="33" t="s">
        <v>49</v>
      </c>
      <c r="C22" s="25"/>
      <c r="D22" s="25"/>
      <c r="E22" s="300"/>
      <c r="F22" s="27" t="str">
        <f>'EquivalênciaMão de Obra X Bolsa'!K14</f>
        <v>Economista</v>
      </c>
      <c r="G22" s="27" t="str">
        <f>'EquivalênciaMão de Obra X Bolsa'!L14</f>
        <v>CF</v>
      </c>
      <c r="H22" s="295">
        <f>'EquivalênciaMão de Obra X Bolsa'!N14</f>
        <v>1</v>
      </c>
      <c r="I22" s="298">
        <v>1</v>
      </c>
      <c r="J22" s="301">
        <f>'EquivalênciaMão de Obra X Bolsa'!O14</f>
        <v>24</v>
      </c>
      <c r="K22" s="295">
        <f t="shared" ref="K22:K23" si="4">ROUND(H22*(I22)*J22,0)</f>
        <v>24</v>
      </c>
      <c r="L22" s="299">
        <f>'EquivalênciaMão de Obra X Bolsa'!Q14</f>
        <v>3166.3898114080312</v>
      </c>
      <c r="M22" s="299">
        <f t="shared" ref="M22:M23" si="5">L22*H22*J22</f>
        <v>75993.355473792748</v>
      </c>
      <c r="P22" s="34"/>
    </row>
    <row r="23" spans="2:16" ht="15.6">
      <c r="C23" s="25"/>
      <c r="D23" s="25"/>
      <c r="E23" s="300"/>
      <c r="F23" s="27" t="str">
        <f>'EquivalênciaMão de Obra X Bolsa'!K15</f>
        <v>Pesquisador Junior 2B</v>
      </c>
      <c r="G23" s="27" t="str">
        <f>'EquivalênciaMão de Obra X Bolsa'!L15</f>
        <v>TIM</v>
      </c>
      <c r="H23" s="295">
        <f>'EquivalênciaMão de Obra X Bolsa'!N15</f>
        <v>1</v>
      </c>
      <c r="I23" s="298">
        <v>1</v>
      </c>
      <c r="J23" s="301">
        <f>'EquivalênciaMão de Obra X Bolsa'!O15</f>
        <v>12</v>
      </c>
      <c r="K23" s="295">
        <f t="shared" si="4"/>
        <v>12</v>
      </c>
      <c r="L23" s="299">
        <f>'EquivalênciaMão de Obra X Bolsa'!Q15</f>
        <v>8609.7903635667299</v>
      </c>
      <c r="M23" s="299">
        <f t="shared" si="5"/>
        <v>103317.48436280075</v>
      </c>
      <c r="P23" s="34"/>
    </row>
    <row r="24" spans="2:16" ht="15.6">
      <c r="B24" s="33"/>
      <c r="C24" s="25"/>
      <c r="D24" s="25"/>
      <c r="E24" s="39"/>
      <c r="F24" s="27"/>
      <c r="G24" s="27"/>
      <c r="H24" s="295"/>
      <c r="I24" s="298"/>
      <c r="J24" s="301"/>
      <c r="K24" s="295"/>
      <c r="L24" s="299"/>
      <c r="M24" s="299"/>
      <c r="P24" s="34"/>
    </row>
    <row r="25" spans="2:16" ht="15.6">
      <c r="B25" s="33" t="s">
        <v>50</v>
      </c>
      <c r="C25" s="25"/>
      <c r="D25" s="25"/>
      <c r="E25" s="302"/>
      <c r="F25" s="40" t="str">
        <f>'EquivalênciaMão de Obra X Bolsa'!K17</f>
        <v>Pesquisador Pleno 2A</v>
      </c>
      <c r="G25" s="27" t="str">
        <f>'EquivalênciaMão de Obra X Bolsa'!L17</f>
        <v>Cons 1 e 2</v>
      </c>
      <c r="H25" s="295">
        <f>'EquivalênciaMão de Obra X Bolsa'!N17</f>
        <v>2</v>
      </c>
      <c r="I25" s="298">
        <v>1</v>
      </c>
      <c r="J25" s="301">
        <f>'EquivalênciaMão de Obra X Bolsa'!O17</f>
        <v>12</v>
      </c>
      <c r="K25" s="295">
        <f>ROUND(H25*(I25)*J25,0)</f>
        <v>24</v>
      </c>
      <c r="L25" s="299">
        <f>'EquivalênciaMão de Obra X Bolsa'!Q17</f>
        <v>8609.789929236289</v>
      </c>
      <c r="M25" s="299">
        <f>L25*H25*J25</f>
        <v>206634.95830167094</v>
      </c>
      <c r="P25" s="34"/>
    </row>
    <row r="26" spans="2:16" ht="15.6">
      <c r="C26" s="25"/>
      <c r="D26" s="25"/>
      <c r="E26" s="39"/>
      <c r="F26" s="27"/>
      <c r="G26" s="27"/>
      <c r="H26" s="295"/>
      <c r="I26" s="298"/>
      <c r="J26" s="301"/>
      <c r="K26" s="295"/>
      <c r="L26" s="299"/>
      <c r="M26" s="299"/>
      <c r="P26" s="34"/>
    </row>
    <row r="27" spans="2:16" ht="15.6">
      <c r="B27" s="303"/>
      <c r="C27" s="35"/>
      <c r="D27" s="35"/>
      <c r="E27" s="300"/>
      <c r="F27" s="40" t="str">
        <f>'EquivalênciaMão de Obra X Bolsa'!K19</f>
        <v>Comunicador</v>
      </c>
      <c r="G27" s="27" t="str">
        <f>'EquivalênciaMão de Obra X Bolsa'!L19</f>
        <v>JOR</v>
      </c>
      <c r="H27" s="295">
        <f>'EquivalênciaMão de Obra X Bolsa'!N19</f>
        <v>1</v>
      </c>
      <c r="I27" s="298">
        <v>1</v>
      </c>
      <c r="J27" s="301">
        <f>'EquivalênciaMão de Obra X Bolsa'!O19</f>
        <v>24</v>
      </c>
      <c r="K27" s="295">
        <f t="shared" ref="K27:K28" si="6">ROUND(H27*(I27)*J27,0)</f>
        <v>24</v>
      </c>
      <c r="L27" s="299">
        <f>'EquivalênciaMão de Obra X Bolsa'!Q19</f>
        <v>2185.4652070425991</v>
      </c>
      <c r="M27" s="299">
        <f t="shared" ref="M27:M28" si="7">L27*H27*J27</f>
        <v>52451.164969022379</v>
      </c>
    </row>
    <row r="28" spans="2:16" ht="15.6">
      <c r="B28" s="33" t="s">
        <v>51</v>
      </c>
      <c r="C28" s="35"/>
      <c r="D28" s="35"/>
      <c r="E28" s="300"/>
      <c r="F28" s="40" t="str">
        <f>'EquivalênciaMão de Obra X Bolsa'!K20</f>
        <v>Assistente Administrativo</v>
      </c>
      <c r="G28" s="27" t="str">
        <f>'EquivalênciaMão de Obra X Bolsa'!L20</f>
        <v>ADM</v>
      </c>
      <c r="H28" s="295">
        <f>'EquivalênciaMão de Obra X Bolsa'!N20</f>
        <v>1</v>
      </c>
      <c r="I28" s="298">
        <v>1</v>
      </c>
      <c r="J28" s="301">
        <f>'EquivalênciaMão de Obra X Bolsa'!O20</f>
        <v>24</v>
      </c>
      <c r="K28" s="295">
        <f t="shared" si="6"/>
        <v>24</v>
      </c>
      <c r="L28" s="299">
        <f>'EquivalênciaMão de Obra X Bolsa'!Q20</f>
        <v>1901.4500682278654</v>
      </c>
      <c r="M28" s="299">
        <f t="shared" si="7"/>
        <v>45634.801637468772</v>
      </c>
    </row>
    <row r="29" spans="2:16" ht="15.6">
      <c r="C29" s="25"/>
      <c r="D29" s="25"/>
      <c r="E29" s="39"/>
      <c r="F29" s="27"/>
      <c r="G29" s="27"/>
      <c r="H29" s="295"/>
      <c r="I29" s="298"/>
      <c r="J29" s="301"/>
      <c r="K29" s="295"/>
      <c r="L29" s="299"/>
      <c r="M29" s="299"/>
      <c r="P29" s="34"/>
    </row>
    <row r="30" spans="2:16" ht="15.75" customHeight="1">
      <c r="B30" s="304"/>
      <c r="C30" s="305"/>
      <c r="D30" s="305"/>
      <c r="E30" s="306"/>
      <c r="F30" s="41"/>
      <c r="G30" s="42"/>
      <c r="H30" s="38"/>
      <c r="I30" s="37"/>
      <c r="J30" s="38"/>
      <c r="K30" s="38"/>
      <c r="L30" s="43"/>
      <c r="M30" s="299"/>
    </row>
    <row r="31" spans="2:16" ht="15.75" customHeight="1">
      <c r="B31" s="303"/>
      <c r="C31" s="35"/>
      <c r="D31" s="35"/>
      <c r="E31" s="242"/>
      <c r="F31" s="280"/>
      <c r="G31" s="307"/>
      <c r="H31" s="38"/>
      <c r="I31" s="37"/>
      <c r="J31" s="38"/>
      <c r="K31" s="38"/>
      <c r="L31" s="43"/>
      <c r="M31" s="299"/>
    </row>
    <row r="32" spans="2:16" ht="15.75" customHeight="1">
      <c r="B32" s="23"/>
      <c r="C32" s="25"/>
      <c r="D32" s="25"/>
      <c r="E32" s="25"/>
      <c r="F32" s="44"/>
      <c r="G32" s="45" t="s">
        <v>52</v>
      </c>
      <c r="H32" s="308"/>
      <c r="I32" s="309"/>
      <c r="J32" s="310"/>
      <c r="K32" s="310"/>
      <c r="L32" s="311"/>
      <c r="M32" s="46">
        <f>SUM(M14:M31)</f>
        <v>1398275.2928285131</v>
      </c>
    </row>
    <row r="33" spans="1:26" ht="15.75" customHeight="1">
      <c r="B33" s="312" t="s">
        <v>53</v>
      </c>
      <c r="C33" s="261"/>
      <c r="D33" s="261"/>
      <c r="E33" s="313"/>
      <c r="F33" s="47"/>
      <c r="G33" s="45" t="s">
        <v>54</v>
      </c>
      <c r="H33" s="314"/>
      <c r="I33" s="314"/>
      <c r="J33" s="314"/>
      <c r="K33" s="314"/>
      <c r="L33" s="315"/>
      <c r="M33" s="46">
        <f>SUM(M32)</f>
        <v>1398275.2928285131</v>
      </c>
    </row>
    <row r="34" spans="1:26" ht="59.25" customHeight="1">
      <c r="B34" s="23" t="s">
        <v>55</v>
      </c>
      <c r="C34" s="25"/>
      <c r="D34" s="25"/>
      <c r="E34" s="25"/>
      <c r="F34" s="44"/>
      <c r="G34" s="316"/>
      <c r="H34" s="48" t="s">
        <v>40</v>
      </c>
      <c r="I34" s="48" t="s">
        <v>41</v>
      </c>
      <c r="J34" s="48" t="s">
        <v>42</v>
      </c>
      <c r="K34" s="48" t="s">
        <v>56</v>
      </c>
      <c r="L34" s="49" t="s">
        <v>57</v>
      </c>
      <c r="M34" s="49" t="s">
        <v>58</v>
      </c>
    </row>
    <row r="35" spans="1:26" ht="15.75" customHeight="1">
      <c r="B35" s="23"/>
      <c r="C35" s="25"/>
      <c r="D35" s="25"/>
      <c r="E35" s="25"/>
      <c r="F35" s="44"/>
      <c r="G35" s="316"/>
      <c r="H35" s="317"/>
      <c r="I35" s="317"/>
      <c r="J35" s="317"/>
      <c r="K35" s="317"/>
      <c r="L35" s="296"/>
      <c r="M35" s="296"/>
    </row>
    <row r="36" spans="1:26" ht="15.75" customHeight="1">
      <c r="B36" s="318" t="str">
        <f>'Licenças Software - ESRI'!B5</f>
        <v>Licenças de Software - ESRI / AG / POWER BI / NUVEM</v>
      </c>
      <c r="C36" s="277"/>
      <c r="D36" s="277"/>
      <c r="E36" s="277"/>
      <c r="F36" s="319"/>
      <c r="G36" s="50"/>
      <c r="H36" s="320">
        <v>22</v>
      </c>
      <c r="I36" s="295" t="s">
        <v>59</v>
      </c>
      <c r="J36" s="295">
        <v>36</v>
      </c>
      <c r="K36" s="320">
        <v>36</v>
      </c>
      <c r="L36" s="299">
        <f>'Licenças Software - ESRI'!I14</f>
        <v>8085.000133333333</v>
      </c>
      <c r="M36" s="299">
        <f>L36*K36</f>
        <v>291060.0048</v>
      </c>
    </row>
    <row r="37" spans="1:26" ht="15.75" customHeight="1">
      <c r="B37" s="321"/>
      <c r="C37" s="277"/>
      <c r="D37" s="277"/>
      <c r="E37" s="277"/>
      <c r="F37" s="280"/>
      <c r="G37" s="50"/>
      <c r="H37" s="322"/>
      <c r="I37" s="298"/>
      <c r="J37" s="295"/>
      <c r="K37" s="295"/>
      <c r="L37" s="43"/>
      <c r="M37" s="299"/>
    </row>
    <row r="38" spans="1:26" ht="15.75" customHeight="1">
      <c r="B38" s="321" t="str">
        <f>'Equipamentos Desen.'!C5</f>
        <v>Equipamentos, Diárias, Passagens e Veículos</v>
      </c>
      <c r="C38" s="277"/>
      <c r="D38" s="277"/>
      <c r="E38" s="277"/>
      <c r="F38" s="323"/>
      <c r="G38" s="50"/>
      <c r="H38" s="320">
        <f>'Equipamentos Desen.'!G15</f>
        <v>172</v>
      </c>
      <c r="I38" s="295" t="s">
        <v>59</v>
      </c>
      <c r="J38" s="295">
        <v>24</v>
      </c>
      <c r="K38" s="320">
        <v>24</v>
      </c>
      <c r="L38" s="299">
        <f>M38/24</f>
        <v>13210.416586666666</v>
      </c>
      <c r="M38" s="299">
        <f>'Equipamentos Desen.'!K15</f>
        <v>317049.99807999999</v>
      </c>
    </row>
    <row r="39" spans="1:26" ht="15.75" customHeight="1">
      <c r="B39" s="318"/>
      <c r="C39" s="277"/>
      <c r="D39" s="277"/>
      <c r="E39" s="277"/>
      <c r="F39" s="280"/>
      <c r="G39" s="50"/>
      <c r="H39" s="38"/>
      <c r="I39" s="37"/>
      <c r="J39" s="38"/>
      <c r="K39" s="38"/>
      <c r="L39" s="43"/>
      <c r="M39" s="43"/>
    </row>
    <row r="40" spans="1:26" ht="15.75" customHeight="1">
      <c r="B40" s="324"/>
      <c r="C40" s="277"/>
      <c r="D40" s="277"/>
      <c r="E40" s="277"/>
      <c r="F40" s="277"/>
      <c r="G40" s="325" t="s">
        <v>60</v>
      </c>
      <c r="H40" s="326"/>
      <c r="I40" s="326"/>
      <c r="J40" s="326"/>
      <c r="K40" s="326"/>
      <c r="L40" s="326"/>
      <c r="M40" s="327">
        <f>SUM(M35:M39)</f>
        <v>608110.00288000004</v>
      </c>
    </row>
    <row r="41" spans="1:26" ht="15.75" customHeight="1">
      <c r="B41" s="328" t="s">
        <v>53</v>
      </c>
      <c r="C41" s="261"/>
      <c r="D41" s="261"/>
      <c r="E41" s="329"/>
      <c r="F41" s="330"/>
      <c r="G41" s="325" t="s">
        <v>61</v>
      </c>
      <c r="H41" s="331"/>
      <c r="I41" s="331"/>
      <c r="J41" s="331"/>
      <c r="K41" s="331"/>
      <c r="L41" s="331"/>
      <c r="M41" s="327">
        <f>M33+M40</f>
        <v>2006385.2957085131</v>
      </c>
      <c r="Q41" s="51"/>
    </row>
    <row r="42" spans="1:26" ht="15.75" customHeight="1">
      <c r="B42" s="332" t="s">
        <v>62</v>
      </c>
      <c r="C42" s="261"/>
      <c r="D42" s="261"/>
      <c r="E42" s="333"/>
      <c r="F42" s="334">
        <v>0</v>
      </c>
      <c r="G42" s="325" t="s">
        <v>63</v>
      </c>
      <c r="H42" s="288"/>
      <c r="I42" s="335"/>
      <c r="J42" s="335"/>
      <c r="K42" s="335"/>
      <c r="L42" s="335"/>
      <c r="M42" s="336">
        <f>TRUNC(F42*M41,2)</f>
        <v>0</v>
      </c>
    </row>
    <row r="43" spans="1:26" ht="15.75" customHeight="1">
      <c r="B43" s="337" t="s">
        <v>64</v>
      </c>
      <c r="C43" s="261"/>
      <c r="D43" s="261"/>
      <c r="E43" s="52"/>
      <c r="F43" s="333"/>
      <c r="G43" s="325"/>
      <c r="H43" s="288"/>
      <c r="I43" s="335"/>
      <c r="J43" s="335"/>
      <c r="K43" s="335"/>
      <c r="L43" s="335"/>
      <c r="M43" s="338"/>
    </row>
    <row r="44" spans="1:26" ht="15.75" customHeight="1">
      <c r="B44" s="339"/>
      <c r="C44" s="340"/>
      <c r="D44" s="341"/>
      <c r="E44" s="333"/>
      <c r="F44" s="333"/>
      <c r="G44" s="325"/>
      <c r="H44" s="288"/>
      <c r="I44" s="335"/>
      <c r="J44" s="335"/>
      <c r="K44" s="335"/>
      <c r="L44" s="335"/>
      <c r="M44" s="342"/>
      <c r="P44" s="51"/>
    </row>
    <row r="45" spans="1:26" ht="15.75" customHeight="1">
      <c r="B45" s="343" t="s">
        <v>65</v>
      </c>
      <c r="C45" s="331"/>
      <c r="D45" s="331"/>
      <c r="E45" s="53"/>
      <c r="F45" s="344"/>
      <c r="G45" s="325" t="s">
        <v>66</v>
      </c>
      <c r="H45" s="331"/>
      <c r="I45" s="326"/>
      <c r="J45" s="326"/>
      <c r="K45" s="326"/>
      <c r="L45" s="326"/>
      <c r="M45" s="327">
        <f>SUM(M41:M44)</f>
        <v>2006385.2957085131</v>
      </c>
    </row>
    <row r="46" spans="1:26" ht="15.75" customHeight="1">
      <c r="A46" s="12"/>
      <c r="B46" s="343"/>
      <c r="C46" s="331"/>
      <c r="D46" s="331"/>
      <c r="E46" s="53"/>
      <c r="F46" s="340"/>
      <c r="G46" s="325"/>
      <c r="H46" s="331"/>
      <c r="I46" s="326"/>
      <c r="J46" s="326"/>
      <c r="K46" s="326"/>
      <c r="L46" s="326"/>
      <c r="M46" s="327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>
      <c r="A47" s="12"/>
      <c r="B47" s="343" t="s">
        <v>67</v>
      </c>
      <c r="C47" s="331"/>
      <c r="D47" s="331"/>
      <c r="E47" s="53"/>
      <c r="F47" s="334">
        <v>9.9999996999999993E-2</v>
      </c>
      <c r="G47" s="325" t="s">
        <v>68</v>
      </c>
      <c r="H47" s="331"/>
      <c r="I47" s="326"/>
      <c r="J47" s="326"/>
      <c r="K47" s="326"/>
      <c r="L47" s="326"/>
      <c r="M47" s="327">
        <f>F47*M45</f>
        <v>200638.5235516954</v>
      </c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>
      <c r="A48" s="12"/>
      <c r="B48" s="343"/>
      <c r="C48" s="331"/>
      <c r="D48" s="331"/>
      <c r="E48" s="53"/>
      <c r="F48" s="340"/>
      <c r="G48" s="325"/>
      <c r="H48" s="331"/>
      <c r="I48" s="326"/>
      <c r="J48" s="326"/>
      <c r="K48" s="326"/>
      <c r="L48" s="326"/>
      <c r="M48" s="327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>
      <c r="A49" s="12"/>
      <c r="B49" s="343" t="s">
        <v>69</v>
      </c>
      <c r="C49" s="331"/>
      <c r="D49" s="331"/>
      <c r="E49" s="53"/>
      <c r="F49" s="344"/>
      <c r="G49" s="325" t="s">
        <v>66</v>
      </c>
      <c r="H49" s="331"/>
      <c r="I49" s="326"/>
      <c r="J49" s="326"/>
      <c r="K49" s="326"/>
      <c r="L49" s="326"/>
      <c r="M49" s="327">
        <f>SUM(M45:M48)</f>
        <v>2207023.8192602084</v>
      </c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>
      <c r="A50" s="12"/>
      <c r="B50" s="343"/>
      <c r="C50" s="331"/>
      <c r="D50" s="331"/>
      <c r="E50" s="53"/>
      <c r="F50" s="340"/>
      <c r="G50" s="325"/>
      <c r="H50" s="331"/>
      <c r="I50" s="326"/>
      <c r="J50" s="326"/>
      <c r="K50" s="326"/>
      <c r="L50" s="326"/>
      <c r="M50" s="327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>
      <c r="B51" s="54" t="s">
        <v>70</v>
      </c>
      <c r="C51" s="345"/>
      <c r="D51" s="345"/>
      <c r="E51" s="333"/>
      <c r="F51" s="345"/>
      <c r="G51" s="55"/>
      <c r="H51" s="346"/>
      <c r="I51" s="346"/>
      <c r="J51" s="346"/>
      <c r="K51" s="346"/>
      <c r="L51" s="346"/>
      <c r="M51" s="56">
        <f>TRUNC(M45/H6,2)</f>
        <v>83599.38</v>
      </c>
    </row>
    <row r="52" spans="1:26" ht="15.75" customHeight="1">
      <c r="B52" s="57"/>
      <c r="C52" s="343"/>
      <c r="D52" s="331"/>
      <c r="E52" s="331"/>
      <c r="F52" s="347"/>
      <c r="G52" s="348"/>
      <c r="H52" s="340"/>
      <c r="I52" s="340"/>
      <c r="J52" s="349"/>
      <c r="K52" s="243"/>
      <c r="L52" s="261"/>
      <c r="M52" s="58"/>
    </row>
    <row r="53" spans="1:26" ht="15.75" customHeight="1">
      <c r="A53" s="59"/>
      <c r="B53" s="350" t="s">
        <v>71</v>
      </c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2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</row>
    <row r="54" spans="1:26" ht="15.75" customHeight="1"/>
    <row r="55" spans="1:26" ht="15.75" customHeight="1"/>
    <row r="56" spans="1:26" ht="15.75" customHeight="1"/>
    <row r="57" spans="1:26" ht="15.75" customHeight="1"/>
    <row r="58" spans="1:26" ht="15.75" customHeight="1"/>
    <row r="59" spans="1:26" ht="15.75" customHeight="1"/>
    <row r="60" spans="1:26" ht="15.75" customHeight="1"/>
    <row r="61" spans="1:26" ht="15.75" customHeight="1"/>
    <row r="62" spans="1:26" ht="15.75" customHeight="1"/>
    <row r="63" spans="1:26" ht="15.75" customHeight="1"/>
    <row r="64" spans="1:26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</sheetData>
  <mergeCells count="17">
    <mergeCell ref="B2:M2"/>
    <mergeCell ref="B3:M3"/>
    <mergeCell ref="C4:M5"/>
    <mergeCell ref="B8:D8"/>
    <mergeCell ref="E8:F8"/>
    <mergeCell ref="E31:F31"/>
    <mergeCell ref="B33:D33"/>
    <mergeCell ref="B43:D43"/>
    <mergeCell ref="B53:M53"/>
    <mergeCell ref="K52:L52"/>
    <mergeCell ref="B36:E36"/>
    <mergeCell ref="B37:F37"/>
    <mergeCell ref="B38:E38"/>
    <mergeCell ref="B39:F39"/>
    <mergeCell ref="B40:F40"/>
    <mergeCell ref="B41:D41"/>
    <mergeCell ref="B42:D42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00"/>
  <sheetViews>
    <sheetView showGridLines="0" workbookViewId="0">
      <selection activeCell="D98" sqref="D98"/>
    </sheetView>
  </sheetViews>
  <sheetFormatPr defaultColWidth="14.42578125" defaultRowHeight="15" customHeight="1"/>
  <cols>
    <col min="1" max="1" width="8.7109375" customWidth="1"/>
    <col min="2" max="2" width="13.42578125" customWidth="1"/>
    <col min="3" max="3" width="14.140625" customWidth="1"/>
    <col min="4" max="4" width="27" customWidth="1"/>
    <col min="5" max="5" width="6.28515625" customWidth="1"/>
    <col min="6" max="6" width="6.28515625" hidden="1" customWidth="1"/>
    <col min="7" max="7" width="10.140625" hidden="1" customWidth="1"/>
    <col min="8" max="8" width="11.42578125" hidden="1" customWidth="1"/>
    <col min="9" max="9" width="17.7109375" hidden="1" customWidth="1"/>
    <col min="10" max="10" width="17.7109375" customWidth="1"/>
    <col min="11" max="11" width="8" customWidth="1"/>
    <col min="12" max="12" width="10.140625" customWidth="1"/>
    <col min="13" max="13" width="8" customWidth="1"/>
    <col min="14" max="14" width="9.28515625" customWidth="1"/>
    <col min="15" max="15" width="6.85546875" customWidth="1"/>
    <col min="16" max="16" width="7.140625" customWidth="1"/>
    <col min="17" max="17" width="6.85546875" customWidth="1"/>
    <col min="18" max="18" width="8.7109375" customWidth="1"/>
    <col min="19" max="19" width="8" customWidth="1"/>
    <col min="20" max="20" width="7.28515625" customWidth="1"/>
    <col min="21" max="21" width="6.85546875" customWidth="1"/>
    <col min="22" max="22" width="5" customWidth="1"/>
    <col min="23" max="23" width="6.85546875" customWidth="1"/>
    <col min="24" max="24" width="5" customWidth="1"/>
    <col min="25" max="25" width="8" customWidth="1"/>
    <col min="26" max="26" width="10.140625" customWidth="1"/>
    <col min="27" max="27" width="6.85546875" customWidth="1"/>
    <col min="28" max="28" width="9.7109375" customWidth="1"/>
    <col min="29" max="29" width="9.85546875" customWidth="1"/>
    <col min="30" max="30" width="10.140625" customWidth="1"/>
    <col min="31" max="31" width="11.85546875" customWidth="1"/>
    <col min="32" max="32" width="10.28515625" customWidth="1"/>
    <col min="33" max="33" width="12" customWidth="1"/>
    <col min="34" max="34" width="16" customWidth="1"/>
    <col min="35" max="35" width="20.42578125" customWidth="1"/>
    <col min="36" max="36" width="15.42578125" customWidth="1"/>
    <col min="37" max="37" width="18" customWidth="1"/>
    <col min="38" max="38" width="30.42578125" customWidth="1"/>
    <col min="39" max="39" width="15.28515625" customWidth="1"/>
  </cols>
  <sheetData>
    <row r="1" spans="1:39" ht="14.45">
      <c r="F1" s="60"/>
      <c r="G1" s="60"/>
      <c r="H1" s="60"/>
      <c r="I1" s="61"/>
      <c r="AF1" s="62"/>
      <c r="AG1" s="63"/>
      <c r="AH1" s="63"/>
    </row>
    <row r="2" spans="1:39" ht="25.9">
      <c r="C2" s="64" t="s">
        <v>72</v>
      </c>
      <c r="F2" s="60"/>
      <c r="G2" s="60"/>
      <c r="H2" s="60"/>
      <c r="I2" s="61"/>
      <c r="AE2" s="65" t="s">
        <v>73</v>
      </c>
      <c r="AF2" s="66"/>
      <c r="AG2" s="63"/>
      <c r="AH2" s="63"/>
    </row>
    <row r="3" spans="1:39" ht="15" customHeight="1">
      <c r="C3" s="244" t="s">
        <v>74</v>
      </c>
      <c r="D3" s="244" t="s">
        <v>75</v>
      </c>
      <c r="E3" s="244" t="s">
        <v>76</v>
      </c>
      <c r="F3" s="351" t="s">
        <v>77</v>
      </c>
      <c r="G3" s="351" t="s">
        <v>78</v>
      </c>
      <c r="H3" s="351" t="s">
        <v>79</v>
      </c>
      <c r="I3" s="351" t="s">
        <v>80</v>
      </c>
      <c r="J3" s="244" t="s">
        <v>81</v>
      </c>
      <c r="K3" s="352" t="s">
        <v>82</v>
      </c>
      <c r="L3" s="266"/>
      <c r="M3" s="353" t="s">
        <v>83</v>
      </c>
      <c r="N3" s="261"/>
      <c r="O3" s="261"/>
      <c r="P3" s="261"/>
      <c r="Q3" s="261"/>
      <c r="R3" s="261"/>
      <c r="S3" s="261"/>
      <c r="T3" s="261"/>
      <c r="U3" s="261"/>
      <c r="V3" s="262"/>
      <c r="W3" s="353" t="s">
        <v>84</v>
      </c>
      <c r="X3" s="261"/>
      <c r="Y3" s="261"/>
      <c r="Z3" s="261"/>
      <c r="AA3" s="261"/>
      <c r="AB3" s="262"/>
      <c r="AC3" s="352" t="s">
        <v>85</v>
      </c>
      <c r="AD3" s="266"/>
      <c r="AE3" s="244" t="s">
        <v>86</v>
      </c>
      <c r="AF3" s="62"/>
      <c r="AG3" s="63" t="s">
        <v>87</v>
      </c>
      <c r="AH3" s="63" t="s">
        <v>88</v>
      </c>
    </row>
    <row r="4" spans="1:39" ht="15.6">
      <c r="C4" s="354"/>
      <c r="D4" s="354"/>
      <c r="E4" s="354"/>
      <c r="F4" s="354"/>
      <c r="G4" s="272"/>
      <c r="H4" s="354"/>
      <c r="I4" s="354"/>
      <c r="J4" s="272"/>
      <c r="K4" s="269"/>
      <c r="L4" s="271"/>
      <c r="M4" s="353" t="s">
        <v>89</v>
      </c>
      <c r="N4" s="262"/>
      <c r="O4" s="353" t="s">
        <v>90</v>
      </c>
      <c r="P4" s="262"/>
      <c r="Q4" s="353" t="s">
        <v>91</v>
      </c>
      <c r="R4" s="262"/>
      <c r="S4" s="353" t="s">
        <v>92</v>
      </c>
      <c r="T4" s="262"/>
      <c r="U4" s="353" t="s">
        <v>93</v>
      </c>
      <c r="V4" s="262"/>
      <c r="W4" s="353" t="s">
        <v>94</v>
      </c>
      <c r="X4" s="262"/>
      <c r="Y4" s="353" t="s">
        <v>95</v>
      </c>
      <c r="Z4" s="262"/>
      <c r="AA4" s="353" t="s">
        <v>96</v>
      </c>
      <c r="AB4" s="262"/>
      <c r="AC4" s="269"/>
      <c r="AD4" s="271"/>
      <c r="AE4" s="272"/>
      <c r="AF4" s="62"/>
      <c r="AG4" s="63"/>
      <c r="AH4" s="63"/>
      <c r="AI4" s="67" t="s">
        <v>97</v>
      </c>
      <c r="AJ4" s="67" t="s">
        <v>98</v>
      </c>
      <c r="AK4" s="67" t="s">
        <v>99</v>
      </c>
      <c r="AL4" s="68"/>
      <c r="AM4" s="68"/>
    </row>
    <row r="5" spans="1:39" ht="27.75" customHeight="1">
      <c r="A5" s="12" t="s">
        <v>100</v>
      </c>
      <c r="B5" s="12" t="s">
        <v>101</v>
      </c>
      <c r="C5" s="272"/>
      <c r="D5" s="272"/>
      <c r="E5" s="272"/>
      <c r="F5" s="272"/>
      <c r="G5" s="69" t="s">
        <v>102</v>
      </c>
      <c r="H5" s="272"/>
      <c r="I5" s="272"/>
      <c r="J5" s="70" t="s">
        <v>102</v>
      </c>
      <c r="K5" s="70" t="s">
        <v>103</v>
      </c>
      <c r="L5" s="70" t="s">
        <v>102</v>
      </c>
      <c r="M5" s="70" t="s">
        <v>103</v>
      </c>
      <c r="N5" s="70" t="s">
        <v>102</v>
      </c>
      <c r="O5" s="70" t="s">
        <v>103</v>
      </c>
      <c r="P5" s="70" t="s">
        <v>102</v>
      </c>
      <c r="Q5" s="70" t="s">
        <v>103</v>
      </c>
      <c r="R5" s="70" t="s">
        <v>102</v>
      </c>
      <c r="S5" s="70" t="s">
        <v>103</v>
      </c>
      <c r="T5" s="70" t="s">
        <v>102</v>
      </c>
      <c r="U5" s="70" t="s">
        <v>103</v>
      </c>
      <c r="V5" s="70" t="s">
        <v>102</v>
      </c>
      <c r="W5" s="70" t="s">
        <v>103</v>
      </c>
      <c r="X5" s="70" t="s">
        <v>102</v>
      </c>
      <c r="Y5" s="70" t="s">
        <v>103</v>
      </c>
      <c r="Z5" s="70" t="s">
        <v>102</v>
      </c>
      <c r="AA5" s="70" t="s">
        <v>103</v>
      </c>
      <c r="AB5" s="70" t="s">
        <v>102</v>
      </c>
      <c r="AC5" s="70" t="s">
        <v>103</v>
      </c>
      <c r="AD5" s="70" t="s">
        <v>102</v>
      </c>
      <c r="AE5" s="70" t="s">
        <v>102</v>
      </c>
      <c r="AF5" s="62"/>
      <c r="AG5" s="63"/>
      <c r="AH5" s="63"/>
      <c r="AI5" s="67">
        <v>244.381</v>
      </c>
      <c r="AJ5" s="67">
        <v>245.977</v>
      </c>
      <c r="AK5" s="71">
        <v>1.0065307859448975</v>
      </c>
      <c r="AL5" s="355" t="s">
        <v>104</v>
      </c>
      <c r="AM5" s="277"/>
    </row>
    <row r="6" spans="1:39" ht="15.6" hidden="1">
      <c r="C6" s="72" t="s">
        <v>105</v>
      </c>
      <c r="D6" s="73" t="s">
        <v>106</v>
      </c>
      <c r="E6" s="72" t="s">
        <v>107</v>
      </c>
      <c r="F6" s="74">
        <v>1.05</v>
      </c>
      <c r="G6" s="75">
        <v>4254.47</v>
      </c>
      <c r="H6" s="74">
        <v>1.0740000000000001</v>
      </c>
      <c r="I6" s="74">
        <v>1.0693999999999999</v>
      </c>
      <c r="J6" s="76">
        <f t="shared" ref="J6:J37" si="0">G6*F6*H6*I6</f>
        <v>5130.7307668386002</v>
      </c>
      <c r="K6" s="77">
        <v>0.79800000000000004</v>
      </c>
      <c r="L6" s="76">
        <f t="shared" ref="L6:L91" si="1">J6*K6</f>
        <v>4094.323151937203</v>
      </c>
      <c r="M6" s="77">
        <v>0.13600000000000001</v>
      </c>
      <c r="N6" s="76">
        <f t="shared" ref="N6:N91" si="2">J6*M6</f>
        <v>697.77938429004962</v>
      </c>
      <c r="O6" s="77">
        <v>8.9999999999999993E-3</v>
      </c>
      <c r="P6" s="76">
        <f t="shared" ref="P6:P91" si="3">J6*O6</f>
        <v>46.176576901547399</v>
      </c>
      <c r="Q6" s="77">
        <v>0</v>
      </c>
      <c r="R6" s="76">
        <f t="shared" ref="R6:R91" si="4">J6*Q6</f>
        <v>0</v>
      </c>
      <c r="S6" s="77">
        <v>0</v>
      </c>
      <c r="T6" s="76">
        <f t="shared" ref="T6:T91" si="5">J6*S6</f>
        <v>0</v>
      </c>
      <c r="U6" s="77">
        <v>8.0000000000000004E-4</v>
      </c>
      <c r="V6" s="76">
        <f t="shared" ref="V6:V91" si="6">J6*U6</f>
        <v>4.1045846134708803</v>
      </c>
      <c r="W6" s="77">
        <v>0</v>
      </c>
      <c r="X6" s="76">
        <f t="shared" ref="X6:X91" si="7">J6*W6</f>
        <v>0</v>
      </c>
      <c r="Y6" s="77">
        <v>7.1400000000000005E-2</v>
      </c>
      <c r="Z6" s="76">
        <f t="shared" ref="Z6:Z91" si="8">J6*Y6</f>
        <v>366.33417675227605</v>
      </c>
      <c r="AA6" s="77">
        <v>2.3E-3</v>
      </c>
      <c r="AB6" s="76">
        <f t="shared" ref="AB6:AB91" si="9">J6*AA6</f>
        <v>11.80068076372878</v>
      </c>
      <c r="AC6" s="77">
        <v>1.0175000000000001</v>
      </c>
      <c r="AD6" s="76">
        <f t="shared" ref="AD6:AD91" si="10">J6*AC6</f>
        <v>5220.5185552582761</v>
      </c>
      <c r="AE6" s="76">
        <f t="shared" ref="AE6:AE91" si="11">J6+AD6</f>
        <v>10351.249322096875</v>
      </c>
      <c r="AF6" s="62"/>
      <c r="AG6" s="63"/>
      <c r="AH6" s="63"/>
      <c r="AI6" s="78"/>
      <c r="AJ6" s="79"/>
      <c r="AK6" s="79"/>
      <c r="AL6" s="80" t="s">
        <v>108</v>
      </c>
      <c r="AM6" s="81">
        <v>9350</v>
      </c>
    </row>
    <row r="7" spans="1:39" ht="15.6" hidden="1">
      <c r="C7" s="72" t="s">
        <v>109</v>
      </c>
      <c r="D7" s="73" t="s">
        <v>110</v>
      </c>
      <c r="E7" s="72" t="s">
        <v>107</v>
      </c>
      <c r="F7" s="74">
        <v>1.05</v>
      </c>
      <c r="G7" s="75">
        <v>5672.62</v>
      </c>
      <c r="H7" s="74">
        <v>1.0740000000000001</v>
      </c>
      <c r="I7" s="74">
        <v>1.0693999999999999</v>
      </c>
      <c r="J7" s="76">
        <f t="shared" si="0"/>
        <v>6840.9663160356004</v>
      </c>
      <c r="K7" s="77">
        <v>0.79800000000000004</v>
      </c>
      <c r="L7" s="76">
        <f t="shared" si="1"/>
        <v>5459.0911201964091</v>
      </c>
      <c r="M7" s="77">
        <v>0.10199999999999999</v>
      </c>
      <c r="N7" s="76">
        <f t="shared" si="2"/>
        <v>697.77856423563117</v>
      </c>
      <c r="O7" s="77">
        <v>6.7999999999999996E-3</v>
      </c>
      <c r="P7" s="76">
        <f t="shared" si="3"/>
        <v>46.518570949042079</v>
      </c>
      <c r="Q7" s="77">
        <v>0</v>
      </c>
      <c r="R7" s="76">
        <f t="shared" si="4"/>
        <v>0</v>
      </c>
      <c r="S7" s="77">
        <v>0</v>
      </c>
      <c r="T7" s="76">
        <f t="shared" si="5"/>
        <v>0</v>
      </c>
      <c r="U7" s="77">
        <v>5.9999999999999995E-4</v>
      </c>
      <c r="V7" s="76">
        <f t="shared" si="6"/>
        <v>4.1045797896213596</v>
      </c>
      <c r="W7" s="77">
        <v>0</v>
      </c>
      <c r="X7" s="76">
        <f t="shared" si="7"/>
        <v>0</v>
      </c>
      <c r="Y7" s="77">
        <v>5.3499999999999999E-2</v>
      </c>
      <c r="Z7" s="76">
        <f t="shared" si="8"/>
        <v>365.99169790790461</v>
      </c>
      <c r="AA7" s="77">
        <v>1.8E-3</v>
      </c>
      <c r="AB7" s="76">
        <f t="shared" si="9"/>
        <v>12.313739368864081</v>
      </c>
      <c r="AC7" s="77">
        <v>0.96260000000000001</v>
      </c>
      <c r="AD7" s="76">
        <f t="shared" si="10"/>
        <v>6585.1141758158692</v>
      </c>
      <c r="AE7" s="76">
        <f t="shared" si="11"/>
        <v>13426.08049185147</v>
      </c>
      <c r="AF7" s="62"/>
      <c r="AG7" s="63"/>
      <c r="AH7" s="63"/>
      <c r="AI7" s="82"/>
      <c r="AJ7" s="83" t="s">
        <v>111</v>
      </c>
      <c r="AK7" s="84"/>
      <c r="AL7" s="80"/>
      <c r="AM7" s="81"/>
    </row>
    <row r="8" spans="1:39" ht="15.6" hidden="1">
      <c r="C8" s="72" t="s">
        <v>112</v>
      </c>
      <c r="D8" s="73" t="s">
        <v>113</v>
      </c>
      <c r="E8" s="72" t="s">
        <v>107</v>
      </c>
      <c r="F8" s="74">
        <v>1.05</v>
      </c>
      <c r="G8" s="75">
        <v>9701.7199999999993</v>
      </c>
      <c r="H8" s="74">
        <v>1.0740000000000001</v>
      </c>
      <c r="I8" s="74">
        <v>1.0693999999999999</v>
      </c>
      <c r="J8" s="76">
        <f t="shared" si="0"/>
        <v>11699.9093412936</v>
      </c>
      <c r="K8" s="77">
        <v>0.79800000000000004</v>
      </c>
      <c r="L8" s="76">
        <f t="shared" si="1"/>
        <v>9336.5276543522941</v>
      </c>
      <c r="M8" s="77">
        <v>5.96E-2</v>
      </c>
      <c r="N8" s="76">
        <f t="shared" si="2"/>
        <v>697.31459674109851</v>
      </c>
      <c r="O8" s="77">
        <v>4.0000000000000001E-3</v>
      </c>
      <c r="P8" s="76">
        <f t="shared" si="3"/>
        <v>46.799637365174398</v>
      </c>
      <c r="Q8" s="77">
        <v>0</v>
      </c>
      <c r="R8" s="76">
        <f t="shared" si="4"/>
        <v>0</v>
      </c>
      <c r="S8" s="77">
        <v>0</v>
      </c>
      <c r="T8" s="76">
        <f t="shared" si="5"/>
        <v>0</v>
      </c>
      <c r="U8" s="77">
        <v>2.9999999999999997E-4</v>
      </c>
      <c r="V8" s="76">
        <f t="shared" si="6"/>
        <v>3.5099728023880798</v>
      </c>
      <c r="W8" s="77">
        <v>0</v>
      </c>
      <c r="X8" s="76">
        <f t="shared" si="7"/>
        <v>0</v>
      </c>
      <c r="Y8" s="77">
        <v>3.1300000000000001E-2</v>
      </c>
      <c r="Z8" s="76">
        <f t="shared" si="8"/>
        <v>366.20716238248968</v>
      </c>
      <c r="AA8" s="77">
        <v>1E-3</v>
      </c>
      <c r="AB8" s="76">
        <f t="shared" si="9"/>
        <v>11.699909341293599</v>
      </c>
      <c r="AC8" s="77">
        <v>0.89419999999999999</v>
      </c>
      <c r="AD8" s="76">
        <f t="shared" si="10"/>
        <v>10462.058932984737</v>
      </c>
      <c r="AE8" s="76">
        <f t="shared" si="11"/>
        <v>22161.968274278337</v>
      </c>
      <c r="AF8" s="62"/>
      <c r="AG8" s="63"/>
      <c r="AH8" s="63"/>
      <c r="AI8" s="82"/>
      <c r="AJ8" s="67">
        <v>245.977</v>
      </c>
      <c r="AK8" s="71" t="e">
        <v>#DIV/0!</v>
      </c>
      <c r="AL8" s="80"/>
      <c r="AM8" s="81"/>
    </row>
    <row r="9" spans="1:39" ht="27.6" hidden="1">
      <c r="C9" s="72" t="s">
        <v>114</v>
      </c>
      <c r="D9" s="73" t="s">
        <v>115</v>
      </c>
      <c r="E9" s="72" t="s">
        <v>107</v>
      </c>
      <c r="F9" s="74">
        <v>1.05</v>
      </c>
      <c r="G9" s="75">
        <v>3519.26</v>
      </c>
      <c r="H9" s="74">
        <v>1.0740000000000001</v>
      </c>
      <c r="I9" s="74">
        <v>1.0693999999999999</v>
      </c>
      <c r="J9" s="76">
        <f t="shared" si="0"/>
        <v>4244.0951654388</v>
      </c>
      <c r="K9" s="77">
        <v>0.79649999999999999</v>
      </c>
      <c r="L9" s="76">
        <f t="shared" si="1"/>
        <v>3380.4217992720041</v>
      </c>
      <c r="M9" s="77">
        <v>0.16439999999999999</v>
      </c>
      <c r="N9" s="76">
        <f t="shared" si="2"/>
        <v>697.72924519813864</v>
      </c>
      <c r="O9" s="77">
        <v>0</v>
      </c>
      <c r="P9" s="76">
        <f t="shared" si="3"/>
        <v>0</v>
      </c>
      <c r="Q9" s="77">
        <v>0</v>
      </c>
      <c r="R9" s="76">
        <f t="shared" si="4"/>
        <v>0</v>
      </c>
      <c r="S9" s="77">
        <v>2.2000000000000001E-3</v>
      </c>
      <c r="T9" s="76">
        <f t="shared" si="5"/>
        <v>9.3370093639653611</v>
      </c>
      <c r="U9" s="77">
        <v>1E-3</v>
      </c>
      <c r="V9" s="76">
        <f t="shared" si="6"/>
        <v>4.2440951654388002</v>
      </c>
      <c r="W9" s="77">
        <v>0</v>
      </c>
      <c r="X9" s="76">
        <f t="shared" si="7"/>
        <v>0</v>
      </c>
      <c r="Y9" s="77">
        <v>8.6300000000000002E-2</v>
      </c>
      <c r="Z9" s="76">
        <f t="shared" si="8"/>
        <v>366.26541277736845</v>
      </c>
      <c r="AA9" s="77">
        <v>2.8E-3</v>
      </c>
      <c r="AB9" s="76">
        <f t="shared" si="9"/>
        <v>11.88346646322864</v>
      </c>
      <c r="AC9" s="77">
        <v>1.0531999999999999</v>
      </c>
      <c r="AD9" s="76">
        <f t="shared" si="10"/>
        <v>4469.8810282401437</v>
      </c>
      <c r="AE9" s="76">
        <f t="shared" si="11"/>
        <v>8713.9761936789437</v>
      </c>
      <c r="AF9" s="62"/>
      <c r="AG9" s="63"/>
      <c r="AH9" s="63"/>
    </row>
    <row r="10" spans="1:39" ht="27.6" hidden="1">
      <c r="C10" s="72" t="s">
        <v>116</v>
      </c>
      <c r="D10" s="73" t="s">
        <v>117</v>
      </c>
      <c r="E10" s="72" t="s">
        <v>107</v>
      </c>
      <c r="F10" s="74">
        <v>1.05</v>
      </c>
      <c r="G10" s="75">
        <v>4692.3500000000004</v>
      </c>
      <c r="H10" s="74">
        <v>1.0740000000000001</v>
      </c>
      <c r="I10" s="74">
        <v>1.0693999999999999</v>
      </c>
      <c r="J10" s="76">
        <f t="shared" si="0"/>
        <v>5658.797573793001</v>
      </c>
      <c r="K10" s="77">
        <v>0.79649999999999999</v>
      </c>
      <c r="L10" s="76">
        <f t="shared" si="1"/>
        <v>4507.2322675261248</v>
      </c>
      <c r="M10" s="77">
        <v>0.12330000000000001</v>
      </c>
      <c r="N10" s="76">
        <f t="shared" si="2"/>
        <v>697.72974084867701</v>
      </c>
      <c r="O10" s="77">
        <v>0</v>
      </c>
      <c r="P10" s="76">
        <f t="shared" si="3"/>
        <v>0</v>
      </c>
      <c r="Q10" s="77">
        <v>0</v>
      </c>
      <c r="R10" s="76">
        <f t="shared" si="4"/>
        <v>0</v>
      </c>
      <c r="S10" s="77">
        <v>0</v>
      </c>
      <c r="T10" s="76">
        <f t="shared" si="5"/>
        <v>0</v>
      </c>
      <c r="U10" s="77">
        <v>6.9999999999999999E-4</v>
      </c>
      <c r="V10" s="76">
        <f t="shared" si="6"/>
        <v>3.9611583016551006</v>
      </c>
      <c r="W10" s="77">
        <v>0</v>
      </c>
      <c r="X10" s="76">
        <f t="shared" si="7"/>
        <v>0</v>
      </c>
      <c r="Y10" s="77">
        <v>6.4699999999999994E-2</v>
      </c>
      <c r="Z10" s="76">
        <f t="shared" si="8"/>
        <v>366.12420302440711</v>
      </c>
      <c r="AA10" s="77">
        <v>2.0999999999999999E-3</v>
      </c>
      <c r="AB10" s="76">
        <f t="shared" si="9"/>
        <v>11.883474904965301</v>
      </c>
      <c r="AC10" s="77">
        <v>0.98729999999999996</v>
      </c>
      <c r="AD10" s="76">
        <f t="shared" si="10"/>
        <v>5586.9308446058294</v>
      </c>
      <c r="AE10" s="76">
        <f t="shared" si="11"/>
        <v>11245.72841839883</v>
      </c>
      <c r="AF10" s="62"/>
      <c r="AG10" s="63"/>
      <c r="AH10" s="63"/>
    </row>
    <row r="11" spans="1:39" ht="27.6" hidden="1">
      <c r="C11" s="72" t="s">
        <v>118</v>
      </c>
      <c r="D11" s="73" t="s">
        <v>119</v>
      </c>
      <c r="E11" s="72" t="s">
        <v>107</v>
      </c>
      <c r="F11" s="74">
        <v>1.05</v>
      </c>
      <c r="G11" s="75">
        <v>8422</v>
      </c>
      <c r="H11" s="74">
        <v>1.0740000000000001</v>
      </c>
      <c r="I11" s="74">
        <v>1.0693999999999999</v>
      </c>
      <c r="J11" s="76">
        <f t="shared" si="0"/>
        <v>10156.615164359999</v>
      </c>
      <c r="K11" s="77">
        <v>0.79649999999999999</v>
      </c>
      <c r="L11" s="76">
        <f t="shared" si="1"/>
        <v>8089.7439784127391</v>
      </c>
      <c r="M11" s="77">
        <v>6.8699999999999997E-2</v>
      </c>
      <c r="N11" s="76">
        <f t="shared" si="2"/>
        <v>697.75946179153186</v>
      </c>
      <c r="O11" s="77">
        <v>0</v>
      </c>
      <c r="P11" s="76">
        <f t="shared" si="3"/>
        <v>0</v>
      </c>
      <c r="Q11" s="77">
        <v>0</v>
      </c>
      <c r="R11" s="76">
        <f t="shared" si="4"/>
        <v>0</v>
      </c>
      <c r="S11" s="77">
        <v>0</v>
      </c>
      <c r="T11" s="76">
        <f t="shared" si="5"/>
        <v>0</v>
      </c>
      <c r="U11" s="77">
        <v>4.0000000000000002E-4</v>
      </c>
      <c r="V11" s="76">
        <f t="shared" si="6"/>
        <v>4.0626460657439996</v>
      </c>
      <c r="W11" s="77">
        <v>0</v>
      </c>
      <c r="X11" s="76">
        <f t="shared" si="7"/>
        <v>0</v>
      </c>
      <c r="Y11" s="77">
        <v>3.61E-2</v>
      </c>
      <c r="Z11" s="76">
        <f t="shared" si="8"/>
        <v>366.65380743339597</v>
      </c>
      <c r="AA11" s="77">
        <v>1.1999999999999999E-3</v>
      </c>
      <c r="AB11" s="76">
        <f t="shared" si="9"/>
        <v>12.187938197231997</v>
      </c>
      <c r="AC11" s="77">
        <v>0.90280000000000005</v>
      </c>
      <c r="AD11" s="76">
        <f t="shared" si="10"/>
        <v>9169.3921703842079</v>
      </c>
      <c r="AE11" s="76">
        <f t="shared" si="11"/>
        <v>19326.007334744208</v>
      </c>
      <c r="AF11" s="62"/>
      <c r="AG11" s="63"/>
      <c r="AH11" s="63"/>
    </row>
    <row r="12" spans="1:39" ht="14.45" hidden="1">
      <c r="C12" s="72" t="s">
        <v>120</v>
      </c>
      <c r="D12" s="73" t="s">
        <v>121</v>
      </c>
      <c r="E12" s="72" t="s">
        <v>107</v>
      </c>
      <c r="F12" s="74">
        <v>1.05</v>
      </c>
      <c r="G12" s="75">
        <v>10302</v>
      </c>
      <c r="H12" s="74">
        <v>1.0740000000000001</v>
      </c>
      <c r="I12" s="74">
        <v>1.0693999999999999</v>
      </c>
      <c r="J12" s="76">
        <f t="shared" si="0"/>
        <v>12423.824438760001</v>
      </c>
      <c r="K12" s="77">
        <v>0.79490000000000005</v>
      </c>
      <c r="L12" s="76">
        <f t="shared" si="1"/>
        <v>9875.6980463703258</v>
      </c>
      <c r="M12" s="77">
        <v>5.6099999999999997E-2</v>
      </c>
      <c r="N12" s="76">
        <f t="shared" si="2"/>
        <v>696.97655101443604</v>
      </c>
      <c r="O12" s="77">
        <v>3.7000000000000002E-3</v>
      </c>
      <c r="P12" s="76">
        <f t="shared" si="3"/>
        <v>45.968150423412006</v>
      </c>
      <c r="Q12" s="77">
        <v>0</v>
      </c>
      <c r="R12" s="76">
        <f t="shared" si="4"/>
        <v>0</v>
      </c>
      <c r="S12" s="77">
        <v>0</v>
      </c>
      <c r="T12" s="76">
        <f t="shared" si="5"/>
        <v>0</v>
      </c>
      <c r="U12" s="77">
        <v>2.9999999999999997E-4</v>
      </c>
      <c r="V12" s="76">
        <f t="shared" si="6"/>
        <v>3.7271473316279997</v>
      </c>
      <c r="W12" s="77">
        <v>0</v>
      </c>
      <c r="X12" s="76">
        <f t="shared" si="7"/>
        <v>0</v>
      </c>
      <c r="Y12" s="77">
        <v>2.9499999999999998E-2</v>
      </c>
      <c r="Z12" s="76">
        <f t="shared" si="8"/>
        <v>366.50282094341998</v>
      </c>
      <c r="AA12" s="77">
        <v>1E-3</v>
      </c>
      <c r="AB12" s="76">
        <f t="shared" si="9"/>
        <v>12.423824438760001</v>
      </c>
      <c r="AC12" s="77">
        <v>0.88549999999999995</v>
      </c>
      <c r="AD12" s="76">
        <f t="shared" si="10"/>
        <v>11001.29654052198</v>
      </c>
      <c r="AE12" s="76">
        <f t="shared" si="11"/>
        <v>23425.120979281979</v>
      </c>
      <c r="AF12" s="62"/>
      <c r="AG12" s="63"/>
      <c r="AH12" s="63"/>
      <c r="AI12" s="12" t="s">
        <v>122</v>
      </c>
    </row>
    <row r="13" spans="1:39" ht="14.45" hidden="1">
      <c r="C13" s="72" t="s">
        <v>123</v>
      </c>
      <c r="D13" s="73" t="s">
        <v>124</v>
      </c>
      <c r="E13" s="72" t="s">
        <v>107</v>
      </c>
      <c r="F13" s="74">
        <v>1.05</v>
      </c>
      <c r="G13" s="75">
        <v>11132.43</v>
      </c>
      <c r="H13" s="74">
        <v>1.0740000000000001</v>
      </c>
      <c r="I13" s="74">
        <v>1.0693999999999999</v>
      </c>
      <c r="J13" s="76">
        <f t="shared" si="0"/>
        <v>13425.291777983402</v>
      </c>
      <c r="K13" s="77">
        <v>0.79490000000000005</v>
      </c>
      <c r="L13" s="76">
        <f t="shared" si="1"/>
        <v>10671.764434319008</v>
      </c>
      <c r="M13" s="77">
        <v>5.1999999999999998E-2</v>
      </c>
      <c r="N13" s="76">
        <f t="shared" si="2"/>
        <v>698.11517245513687</v>
      </c>
      <c r="O13" s="77">
        <v>3.3999999999999998E-3</v>
      </c>
      <c r="P13" s="76">
        <f t="shared" si="3"/>
        <v>45.645992045143565</v>
      </c>
      <c r="Q13" s="77">
        <v>0</v>
      </c>
      <c r="R13" s="76">
        <f t="shared" si="4"/>
        <v>0</v>
      </c>
      <c r="S13" s="77">
        <v>0</v>
      </c>
      <c r="T13" s="76">
        <f t="shared" si="5"/>
        <v>0</v>
      </c>
      <c r="U13" s="77">
        <v>2.0000000000000001E-4</v>
      </c>
      <c r="V13" s="76">
        <f t="shared" si="6"/>
        <v>2.6850583555966807</v>
      </c>
      <c r="W13" s="77">
        <v>0</v>
      </c>
      <c r="X13" s="76">
        <f t="shared" si="7"/>
        <v>0</v>
      </c>
      <c r="Y13" s="77">
        <v>2.7300000000000001E-2</v>
      </c>
      <c r="Z13" s="76">
        <f t="shared" si="8"/>
        <v>366.5104655389469</v>
      </c>
      <c r="AA13" s="77">
        <v>8.9999999999999998E-4</v>
      </c>
      <c r="AB13" s="76">
        <f t="shared" si="9"/>
        <v>12.082762600185061</v>
      </c>
      <c r="AC13" s="77">
        <v>0.87870000000000004</v>
      </c>
      <c r="AD13" s="76">
        <f t="shared" si="10"/>
        <v>11796.803885314017</v>
      </c>
      <c r="AE13" s="76">
        <f t="shared" si="11"/>
        <v>25222.095663297419</v>
      </c>
      <c r="AF13" s="62"/>
      <c r="AG13" s="63"/>
      <c r="AH13" s="63"/>
      <c r="AI13" s="12">
        <v>1.05</v>
      </c>
    </row>
    <row r="14" spans="1:39" ht="14.45" hidden="1">
      <c r="A14" s="85"/>
      <c r="B14" s="85"/>
      <c r="C14" s="86" t="s">
        <v>125</v>
      </c>
      <c r="D14" s="87" t="s">
        <v>126</v>
      </c>
      <c r="E14" s="86" t="s">
        <v>107</v>
      </c>
      <c r="F14" s="86">
        <v>1.05</v>
      </c>
      <c r="G14" s="88">
        <v>13602.02</v>
      </c>
      <c r="H14" s="86">
        <v>1.0740000000000001</v>
      </c>
      <c r="I14" s="86">
        <v>1.0693999999999999</v>
      </c>
      <c r="J14" s="88">
        <f t="shared" si="0"/>
        <v>16403.524412007602</v>
      </c>
      <c r="K14" s="89">
        <v>0.79490000000000005</v>
      </c>
      <c r="L14" s="88">
        <f t="shared" si="1"/>
        <v>13039.161555104844</v>
      </c>
      <c r="M14" s="89">
        <v>4.2500000000000003E-2</v>
      </c>
      <c r="N14" s="88">
        <f t="shared" si="2"/>
        <v>697.14978751032311</v>
      </c>
      <c r="O14" s="89">
        <v>2.8E-3</v>
      </c>
      <c r="P14" s="88">
        <f t="shared" si="3"/>
        <v>45.929868353621288</v>
      </c>
      <c r="Q14" s="89">
        <v>0</v>
      </c>
      <c r="R14" s="88">
        <f t="shared" si="4"/>
        <v>0</v>
      </c>
      <c r="S14" s="89">
        <v>0</v>
      </c>
      <c r="T14" s="88">
        <f t="shared" si="5"/>
        <v>0</v>
      </c>
      <c r="U14" s="89">
        <v>2.0000000000000001E-4</v>
      </c>
      <c r="V14" s="88">
        <f t="shared" si="6"/>
        <v>3.2807048824015208</v>
      </c>
      <c r="W14" s="89">
        <v>0</v>
      </c>
      <c r="X14" s="88">
        <f t="shared" si="7"/>
        <v>0</v>
      </c>
      <c r="Y14" s="89">
        <v>2.23E-2</v>
      </c>
      <c r="Z14" s="88">
        <f t="shared" si="8"/>
        <v>365.79859438776953</v>
      </c>
      <c r="AA14" s="89">
        <v>6.9999999999999999E-4</v>
      </c>
      <c r="AB14" s="88">
        <f t="shared" si="9"/>
        <v>11.482467088405322</v>
      </c>
      <c r="AC14" s="89">
        <v>0.86350000000000005</v>
      </c>
      <c r="AD14" s="88">
        <f t="shared" si="10"/>
        <v>14164.443329768565</v>
      </c>
      <c r="AE14" s="88">
        <f t="shared" si="11"/>
        <v>30567.967741776167</v>
      </c>
      <c r="AF14" s="90"/>
      <c r="AG14" s="91"/>
      <c r="AH14" s="91"/>
      <c r="AI14" s="85"/>
      <c r="AJ14" s="85"/>
      <c r="AK14" s="85"/>
      <c r="AL14" s="85"/>
      <c r="AM14" s="85"/>
    </row>
    <row r="15" spans="1:39" ht="14.45" hidden="1">
      <c r="C15" s="72" t="s">
        <v>127</v>
      </c>
      <c r="D15" s="73" t="s">
        <v>128</v>
      </c>
      <c r="E15" s="72" t="s">
        <v>107</v>
      </c>
      <c r="F15" s="74">
        <v>1.05</v>
      </c>
      <c r="G15" s="75">
        <v>2439.23</v>
      </c>
      <c r="H15" s="74">
        <v>1.0740000000000001</v>
      </c>
      <c r="I15" s="74">
        <v>1.0693999999999999</v>
      </c>
      <c r="J15" s="76">
        <f t="shared" si="0"/>
        <v>2941.6196161674002</v>
      </c>
      <c r="K15" s="77">
        <v>0.80400000000000005</v>
      </c>
      <c r="L15" s="76">
        <f t="shared" si="1"/>
        <v>2365.0621713985897</v>
      </c>
      <c r="M15" s="77">
        <v>0.23710000000000001</v>
      </c>
      <c r="N15" s="76">
        <f t="shared" si="2"/>
        <v>697.4580109932906</v>
      </c>
      <c r="O15" s="77">
        <v>1.5699999999999999E-2</v>
      </c>
      <c r="P15" s="76">
        <f t="shared" si="3"/>
        <v>46.183427973828181</v>
      </c>
      <c r="Q15" s="77">
        <v>0</v>
      </c>
      <c r="R15" s="76">
        <f t="shared" si="4"/>
        <v>0</v>
      </c>
      <c r="S15" s="77">
        <v>2.98E-2</v>
      </c>
      <c r="T15" s="76">
        <f t="shared" si="5"/>
        <v>87.660264561788523</v>
      </c>
      <c r="U15" s="77">
        <v>1.9E-3</v>
      </c>
      <c r="V15" s="76">
        <f t="shared" si="6"/>
        <v>5.58907727071806</v>
      </c>
      <c r="W15" s="77">
        <v>0</v>
      </c>
      <c r="X15" s="76">
        <f t="shared" si="7"/>
        <v>0</v>
      </c>
      <c r="Y15" s="77">
        <v>0.1245</v>
      </c>
      <c r="Z15" s="76">
        <f t="shared" si="8"/>
        <v>366.23164221284134</v>
      </c>
      <c r="AA15" s="77">
        <v>4.1000000000000003E-3</v>
      </c>
      <c r="AB15" s="76">
        <f t="shared" si="9"/>
        <v>12.060640426286342</v>
      </c>
      <c r="AC15" s="77">
        <v>1.2171000000000001</v>
      </c>
      <c r="AD15" s="76">
        <f t="shared" si="10"/>
        <v>3580.2452348373431</v>
      </c>
      <c r="AE15" s="76">
        <f t="shared" si="11"/>
        <v>6521.8648510047433</v>
      </c>
      <c r="AF15" s="62"/>
      <c r="AG15" s="63"/>
      <c r="AH15" s="63"/>
    </row>
    <row r="16" spans="1:39" ht="14.45" hidden="1">
      <c r="C16" s="72" t="s">
        <v>129</v>
      </c>
      <c r="D16" s="73" t="s">
        <v>130</v>
      </c>
      <c r="E16" s="72" t="s">
        <v>107</v>
      </c>
      <c r="F16" s="74">
        <v>1.05</v>
      </c>
      <c r="G16" s="75">
        <v>3252.31</v>
      </c>
      <c r="H16" s="74">
        <v>1.0740000000000001</v>
      </c>
      <c r="I16" s="74">
        <v>1.0693999999999999</v>
      </c>
      <c r="J16" s="76">
        <f t="shared" si="0"/>
        <v>3922.1635080978003</v>
      </c>
      <c r="K16" s="77">
        <v>0.80400000000000005</v>
      </c>
      <c r="L16" s="76">
        <f t="shared" si="1"/>
        <v>3153.4194605106318</v>
      </c>
      <c r="M16" s="77">
        <v>0.1779</v>
      </c>
      <c r="N16" s="76">
        <f t="shared" si="2"/>
        <v>697.75288809059873</v>
      </c>
      <c r="O16" s="77">
        <v>1.18E-2</v>
      </c>
      <c r="P16" s="76">
        <f t="shared" si="3"/>
        <v>46.281529395554045</v>
      </c>
      <c r="Q16" s="77">
        <v>0</v>
      </c>
      <c r="R16" s="76">
        <f t="shared" si="4"/>
        <v>0</v>
      </c>
      <c r="S16" s="77">
        <v>7.3000000000000001E-3</v>
      </c>
      <c r="T16" s="76">
        <f t="shared" si="5"/>
        <v>28.631793609113942</v>
      </c>
      <c r="U16" s="77">
        <v>1.4E-3</v>
      </c>
      <c r="V16" s="76">
        <f t="shared" si="6"/>
        <v>5.4910289113369206</v>
      </c>
      <c r="W16" s="77">
        <v>0</v>
      </c>
      <c r="X16" s="76">
        <f t="shared" si="7"/>
        <v>0</v>
      </c>
      <c r="Y16" s="77">
        <v>9.3399999999999997E-2</v>
      </c>
      <c r="Z16" s="76">
        <f t="shared" si="8"/>
        <v>366.33007165633455</v>
      </c>
      <c r="AA16" s="77">
        <v>3.0999999999999999E-3</v>
      </c>
      <c r="AB16" s="76">
        <f t="shared" si="9"/>
        <v>12.158706875103181</v>
      </c>
      <c r="AC16" s="77">
        <v>1.0988</v>
      </c>
      <c r="AD16" s="76">
        <f t="shared" si="10"/>
        <v>4309.6732626978628</v>
      </c>
      <c r="AE16" s="76">
        <f t="shared" si="11"/>
        <v>8231.8367707956641</v>
      </c>
      <c r="AF16" s="62"/>
      <c r="AG16" s="63"/>
      <c r="AH16" s="63"/>
    </row>
    <row r="17" spans="1:39" ht="14.45" hidden="1">
      <c r="A17" s="85"/>
      <c r="B17" s="85"/>
      <c r="C17" s="86" t="s">
        <v>131</v>
      </c>
      <c r="D17" s="87" t="s">
        <v>132</v>
      </c>
      <c r="E17" s="86" t="s">
        <v>107</v>
      </c>
      <c r="F17" s="86">
        <v>1.05</v>
      </c>
      <c r="G17" s="88">
        <v>5653.49</v>
      </c>
      <c r="H17" s="86">
        <v>1.0740000000000001</v>
      </c>
      <c r="I17" s="86">
        <v>1.0693999999999999</v>
      </c>
      <c r="J17" s="88">
        <f t="shared" si="0"/>
        <v>6817.8962557061996</v>
      </c>
      <c r="K17" s="89">
        <v>0.80400000000000005</v>
      </c>
      <c r="L17" s="88">
        <f t="shared" si="1"/>
        <v>5481.5885895877846</v>
      </c>
      <c r="M17" s="89">
        <v>0.1023</v>
      </c>
      <c r="N17" s="88">
        <f t="shared" si="2"/>
        <v>697.47078695874427</v>
      </c>
      <c r="O17" s="89">
        <v>6.7999999999999996E-3</v>
      </c>
      <c r="P17" s="88">
        <f t="shared" si="3"/>
        <v>46.361694538802155</v>
      </c>
      <c r="Q17" s="89">
        <v>0</v>
      </c>
      <c r="R17" s="88">
        <f t="shared" si="4"/>
        <v>0</v>
      </c>
      <c r="S17" s="89">
        <v>0</v>
      </c>
      <c r="T17" s="88">
        <f t="shared" si="5"/>
        <v>0</v>
      </c>
      <c r="U17" s="89">
        <v>8.0000000000000004E-4</v>
      </c>
      <c r="V17" s="88">
        <f t="shared" si="6"/>
        <v>5.4543170045649596</v>
      </c>
      <c r="W17" s="89">
        <v>0</v>
      </c>
      <c r="X17" s="88">
        <f t="shared" si="7"/>
        <v>0</v>
      </c>
      <c r="Y17" s="89">
        <v>5.3699999999999998E-2</v>
      </c>
      <c r="Z17" s="88">
        <f t="shared" si="8"/>
        <v>366.12102893142293</v>
      </c>
      <c r="AA17" s="89">
        <v>1.8E-3</v>
      </c>
      <c r="AB17" s="88">
        <f t="shared" si="9"/>
        <v>12.272213260271158</v>
      </c>
      <c r="AC17" s="89">
        <v>0.96940000000000004</v>
      </c>
      <c r="AD17" s="88">
        <f t="shared" si="10"/>
        <v>6609.26863028159</v>
      </c>
      <c r="AE17" s="88">
        <f t="shared" si="11"/>
        <v>13427.16488598779</v>
      </c>
      <c r="AF17" s="90"/>
      <c r="AG17" s="91"/>
      <c r="AH17" s="91"/>
      <c r="AI17" s="85"/>
      <c r="AJ17" s="85"/>
      <c r="AK17" s="85"/>
      <c r="AL17" s="85"/>
      <c r="AM17" s="85"/>
    </row>
    <row r="18" spans="1:39" ht="14.45">
      <c r="A18" s="92">
        <v>24</v>
      </c>
      <c r="B18" s="92">
        <v>2</v>
      </c>
      <c r="C18" s="93" t="s">
        <v>133</v>
      </c>
      <c r="D18" s="94" t="s">
        <v>134</v>
      </c>
      <c r="E18" s="93" t="s">
        <v>107</v>
      </c>
      <c r="F18" s="93">
        <v>1.05</v>
      </c>
      <c r="G18" s="95">
        <v>1369.28</v>
      </c>
      <c r="H18" s="93">
        <v>1.0740000000000001</v>
      </c>
      <c r="I18" s="93">
        <v>1.0693999999999999</v>
      </c>
      <c r="J18" s="95">
        <f t="shared" si="0"/>
        <v>1651.3001676864001</v>
      </c>
      <c r="K18" s="96">
        <v>0.80700000000000005</v>
      </c>
      <c r="L18" s="95">
        <f t="shared" si="1"/>
        <v>1332.5992353229249</v>
      </c>
      <c r="M18" s="96">
        <v>0.4224</v>
      </c>
      <c r="N18" s="95">
        <f t="shared" si="2"/>
        <v>697.50919083073541</v>
      </c>
      <c r="O18" s="96">
        <v>0</v>
      </c>
      <c r="P18" s="95">
        <f t="shared" si="3"/>
        <v>0</v>
      </c>
      <c r="Q18" s="96">
        <v>1.8E-3</v>
      </c>
      <c r="R18" s="95">
        <f t="shared" si="4"/>
        <v>2.9723403018355201</v>
      </c>
      <c r="S18" s="96">
        <v>0.1</v>
      </c>
      <c r="T18" s="95">
        <f t="shared" si="5"/>
        <v>165.13001676864002</v>
      </c>
      <c r="U18" s="96">
        <v>2.5000000000000001E-3</v>
      </c>
      <c r="V18" s="95">
        <f t="shared" si="6"/>
        <v>4.1282504192160001</v>
      </c>
      <c r="W18" s="96">
        <v>0</v>
      </c>
      <c r="X18" s="95">
        <f t="shared" si="7"/>
        <v>0</v>
      </c>
      <c r="Y18" s="96">
        <v>0.2218</v>
      </c>
      <c r="Z18" s="95">
        <f t="shared" si="8"/>
        <v>366.25837719284351</v>
      </c>
      <c r="AA18" s="96">
        <v>7.3000000000000001E-3</v>
      </c>
      <c r="AB18" s="95">
        <f t="shared" si="9"/>
        <v>12.05449122411072</v>
      </c>
      <c r="AC18" s="96">
        <v>1.5627</v>
      </c>
      <c r="AD18" s="95">
        <f t="shared" si="10"/>
        <v>2580.4867720435373</v>
      </c>
      <c r="AE18" s="95">
        <f t="shared" si="11"/>
        <v>4231.7869397299373</v>
      </c>
      <c r="AF18" s="97" t="s">
        <v>135</v>
      </c>
      <c r="AG18" s="98">
        <f>J18*B18</f>
        <v>3302.6003353728001</v>
      </c>
      <c r="AH18" s="98">
        <f>AG18*A18</f>
        <v>79262.408048947196</v>
      </c>
      <c r="AI18" s="92"/>
      <c r="AJ18" s="92"/>
      <c r="AK18" s="92"/>
      <c r="AL18" s="92"/>
      <c r="AM18" s="92"/>
    </row>
    <row r="19" spans="1:39" ht="14.45" hidden="1">
      <c r="A19" s="99"/>
      <c r="B19" s="99"/>
      <c r="C19" s="86" t="s">
        <v>136</v>
      </c>
      <c r="D19" s="87" t="s">
        <v>137</v>
      </c>
      <c r="E19" s="86" t="s">
        <v>107</v>
      </c>
      <c r="F19" s="86">
        <v>1.05</v>
      </c>
      <c r="G19" s="88">
        <v>1642.53</v>
      </c>
      <c r="H19" s="86">
        <v>1.0740000000000001</v>
      </c>
      <c r="I19" s="86">
        <v>1.0693999999999999</v>
      </c>
      <c r="J19" s="88">
        <f t="shared" si="0"/>
        <v>1980.8293880213998</v>
      </c>
      <c r="K19" s="89">
        <v>0.80369999999999997</v>
      </c>
      <c r="L19" s="88">
        <f t="shared" si="1"/>
        <v>1591.992579152799</v>
      </c>
      <c r="M19" s="89">
        <v>0.35220000000000001</v>
      </c>
      <c r="N19" s="88">
        <f t="shared" si="2"/>
        <v>697.64811046113709</v>
      </c>
      <c r="O19" s="89">
        <v>0</v>
      </c>
      <c r="P19" s="88">
        <f t="shared" si="3"/>
        <v>0</v>
      </c>
      <c r="Q19" s="89">
        <v>0</v>
      </c>
      <c r="R19" s="88">
        <f t="shared" si="4"/>
        <v>0</v>
      </c>
      <c r="S19" s="89">
        <v>7.3400000000000007E-2</v>
      </c>
      <c r="T19" s="88">
        <f t="shared" si="5"/>
        <v>145.39287708077077</v>
      </c>
      <c r="U19" s="89">
        <v>2.5999999999999999E-3</v>
      </c>
      <c r="V19" s="88">
        <f t="shared" si="6"/>
        <v>5.1501564088556391</v>
      </c>
      <c r="W19" s="89">
        <v>0</v>
      </c>
      <c r="X19" s="88">
        <f t="shared" si="7"/>
        <v>0</v>
      </c>
      <c r="Y19" s="89">
        <v>0.18490000000000001</v>
      </c>
      <c r="Z19" s="88">
        <f t="shared" si="8"/>
        <v>366.25535384515683</v>
      </c>
      <c r="AA19" s="89">
        <v>6.1000000000000004E-3</v>
      </c>
      <c r="AB19" s="88">
        <f t="shared" si="9"/>
        <v>12.08305926693054</v>
      </c>
      <c r="AC19" s="89">
        <v>1.4228000000000001</v>
      </c>
      <c r="AD19" s="88">
        <f t="shared" si="10"/>
        <v>2818.3240532768477</v>
      </c>
      <c r="AE19" s="88">
        <f t="shared" si="11"/>
        <v>4799.1534412982473</v>
      </c>
      <c r="AF19" s="100"/>
      <c r="AG19" s="101"/>
      <c r="AH19" s="101"/>
      <c r="AI19" s="99"/>
      <c r="AJ19" s="99"/>
      <c r="AK19" s="99"/>
      <c r="AL19" s="99"/>
      <c r="AM19" s="99"/>
    </row>
    <row r="20" spans="1:39" ht="14.45" hidden="1">
      <c r="A20" s="99"/>
      <c r="B20" s="99"/>
      <c r="C20" s="86" t="s">
        <v>138</v>
      </c>
      <c r="D20" s="87" t="s">
        <v>139</v>
      </c>
      <c r="E20" s="86" t="s">
        <v>107</v>
      </c>
      <c r="F20" s="86">
        <v>1.05</v>
      </c>
      <c r="G20" s="88">
        <v>1537.49</v>
      </c>
      <c r="H20" s="86">
        <v>1.0740000000000001</v>
      </c>
      <c r="I20" s="86">
        <v>1.0693999999999999</v>
      </c>
      <c r="J20" s="88">
        <f t="shared" si="0"/>
        <v>1854.1550996262001</v>
      </c>
      <c r="K20" s="89">
        <v>0.80179999999999996</v>
      </c>
      <c r="L20" s="88">
        <f t="shared" si="1"/>
        <v>1486.6615588802872</v>
      </c>
      <c r="M20" s="89">
        <v>0.37619999999999998</v>
      </c>
      <c r="N20" s="88">
        <f t="shared" si="2"/>
        <v>697.53314847937645</v>
      </c>
      <c r="O20" s="89">
        <v>0</v>
      </c>
      <c r="P20" s="88">
        <f t="shared" si="3"/>
        <v>0</v>
      </c>
      <c r="Q20" s="89">
        <v>3.3E-3</v>
      </c>
      <c r="R20" s="88">
        <f t="shared" si="4"/>
        <v>6.1187118287664601</v>
      </c>
      <c r="S20" s="89">
        <v>8.2500000000000004E-2</v>
      </c>
      <c r="T20" s="88">
        <f t="shared" si="5"/>
        <v>152.96779571916153</v>
      </c>
      <c r="U20" s="89">
        <v>2.3999999999999998E-3</v>
      </c>
      <c r="V20" s="88">
        <f t="shared" si="6"/>
        <v>4.4499722391028795</v>
      </c>
      <c r="W20" s="89">
        <v>0</v>
      </c>
      <c r="X20" s="88">
        <f t="shared" si="7"/>
        <v>0</v>
      </c>
      <c r="Y20" s="89">
        <v>0.19750000000000001</v>
      </c>
      <c r="Z20" s="88">
        <f t="shared" si="8"/>
        <v>366.19563217617451</v>
      </c>
      <c r="AA20" s="89">
        <v>6.4999999999999997E-3</v>
      </c>
      <c r="AB20" s="88">
        <f t="shared" si="9"/>
        <v>12.0520081475703</v>
      </c>
      <c r="AC20" s="89">
        <v>1.4701</v>
      </c>
      <c r="AD20" s="88">
        <f t="shared" si="10"/>
        <v>2725.7934119604765</v>
      </c>
      <c r="AE20" s="88">
        <f t="shared" si="11"/>
        <v>4579.9485115866764</v>
      </c>
      <c r="AF20" s="100"/>
      <c r="AG20" s="101"/>
      <c r="AH20" s="101"/>
      <c r="AI20" s="99"/>
      <c r="AJ20" s="99"/>
      <c r="AK20" s="99"/>
      <c r="AL20" s="99"/>
      <c r="AM20" s="99"/>
    </row>
    <row r="21" spans="1:39" ht="15.75" hidden="1" customHeight="1">
      <c r="A21" s="99"/>
      <c r="B21" s="99"/>
      <c r="C21" s="86" t="s">
        <v>140</v>
      </c>
      <c r="D21" s="87" t="s">
        <v>141</v>
      </c>
      <c r="E21" s="86" t="s">
        <v>107</v>
      </c>
      <c r="F21" s="86">
        <v>1.05</v>
      </c>
      <c r="G21" s="88">
        <v>1369.28</v>
      </c>
      <c r="H21" s="86">
        <v>1.0740000000000001</v>
      </c>
      <c r="I21" s="86">
        <v>1.0693999999999999</v>
      </c>
      <c r="J21" s="88">
        <f t="shared" si="0"/>
        <v>1651.3001676864001</v>
      </c>
      <c r="K21" s="89">
        <v>0.8024</v>
      </c>
      <c r="L21" s="88">
        <f t="shared" si="1"/>
        <v>1325.0032545515674</v>
      </c>
      <c r="M21" s="89">
        <v>0.4224</v>
      </c>
      <c r="N21" s="88">
        <f t="shared" si="2"/>
        <v>697.50919083073541</v>
      </c>
      <c r="O21" s="89">
        <v>3.27E-2</v>
      </c>
      <c r="P21" s="88">
        <f t="shared" si="3"/>
        <v>53.997515483345282</v>
      </c>
      <c r="Q21" s="89">
        <v>1.6000000000000001E-3</v>
      </c>
      <c r="R21" s="88">
        <f t="shared" si="4"/>
        <v>2.6420802682982401</v>
      </c>
      <c r="S21" s="89">
        <v>0.1</v>
      </c>
      <c r="T21" s="88">
        <f t="shared" si="5"/>
        <v>165.13001676864002</v>
      </c>
      <c r="U21" s="89">
        <v>3.0999999999999999E-3</v>
      </c>
      <c r="V21" s="88">
        <f t="shared" si="6"/>
        <v>5.1190305198278399</v>
      </c>
      <c r="W21" s="89">
        <v>0</v>
      </c>
      <c r="X21" s="88">
        <f t="shared" si="7"/>
        <v>0</v>
      </c>
      <c r="Y21" s="89">
        <v>0.2218</v>
      </c>
      <c r="Z21" s="88">
        <f t="shared" si="8"/>
        <v>366.25837719284351</v>
      </c>
      <c r="AA21" s="89">
        <v>7.3000000000000001E-3</v>
      </c>
      <c r="AB21" s="88">
        <f t="shared" si="9"/>
        <v>12.05449122411072</v>
      </c>
      <c r="AC21" s="89">
        <v>1.5911999999999999</v>
      </c>
      <c r="AD21" s="88">
        <f t="shared" si="10"/>
        <v>2627.5488268225995</v>
      </c>
      <c r="AE21" s="88">
        <f t="shared" si="11"/>
        <v>4278.8489945089996</v>
      </c>
      <c r="AF21" s="100"/>
      <c r="AG21" s="101"/>
      <c r="AH21" s="101"/>
      <c r="AI21" s="99"/>
      <c r="AJ21" s="99"/>
      <c r="AK21" s="99"/>
      <c r="AL21" s="99"/>
      <c r="AM21" s="99"/>
    </row>
    <row r="22" spans="1:39" ht="15.75" hidden="1" customHeight="1">
      <c r="A22" s="99"/>
      <c r="B22" s="99"/>
      <c r="C22" s="86" t="s">
        <v>142</v>
      </c>
      <c r="D22" s="87" t="s">
        <v>143</v>
      </c>
      <c r="E22" s="86" t="s">
        <v>107</v>
      </c>
      <c r="F22" s="86">
        <v>1.05</v>
      </c>
      <c r="G22" s="88">
        <v>2950.28</v>
      </c>
      <c r="H22" s="86">
        <v>1.0740000000000001</v>
      </c>
      <c r="I22" s="86">
        <v>1.0693999999999999</v>
      </c>
      <c r="J22" s="88">
        <f t="shared" si="0"/>
        <v>3557.9266904664005</v>
      </c>
      <c r="K22" s="89">
        <v>0.79759999999999998</v>
      </c>
      <c r="L22" s="88">
        <f t="shared" si="1"/>
        <v>2837.802328316001</v>
      </c>
      <c r="M22" s="89">
        <v>0.1961</v>
      </c>
      <c r="N22" s="88">
        <f t="shared" si="2"/>
        <v>697.70942400046113</v>
      </c>
      <c r="O22" s="89">
        <v>1.2999999999999999E-2</v>
      </c>
      <c r="P22" s="88">
        <f t="shared" si="3"/>
        <v>46.253046976063203</v>
      </c>
      <c r="Q22" s="89">
        <v>0</v>
      </c>
      <c r="R22" s="88">
        <f t="shared" si="4"/>
        <v>0</v>
      </c>
      <c r="S22" s="89">
        <v>1.4200000000000001E-2</v>
      </c>
      <c r="T22" s="88">
        <f t="shared" si="5"/>
        <v>50.522559004622892</v>
      </c>
      <c r="U22" s="89">
        <v>1.1000000000000001E-3</v>
      </c>
      <c r="V22" s="88">
        <f t="shared" si="6"/>
        <v>3.9137193595130406</v>
      </c>
      <c r="W22" s="89">
        <v>0</v>
      </c>
      <c r="X22" s="88">
        <f t="shared" si="7"/>
        <v>0</v>
      </c>
      <c r="Y22" s="89">
        <v>0.10290000000000001</v>
      </c>
      <c r="Z22" s="88">
        <f t="shared" si="8"/>
        <v>366.11065644899264</v>
      </c>
      <c r="AA22" s="89">
        <v>3.3999999999999998E-3</v>
      </c>
      <c r="AB22" s="88">
        <f t="shared" si="9"/>
        <v>12.096950747585762</v>
      </c>
      <c r="AC22" s="89">
        <v>1.1283000000000001</v>
      </c>
      <c r="AD22" s="88">
        <f t="shared" si="10"/>
        <v>4014.4086848532402</v>
      </c>
      <c r="AE22" s="88">
        <f t="shared" si="11"/>
        <v>7572.3353753196407</v>
      </c>
      <c r="AF22" s="100"/>
      <c r="AG22" s="101"/>
      <c r="AH22" s="101"/>
      <c r="AI22" s="99"/>
      <c r="AJ22" s="99"/>
      <c r="AK22" s="99"/>
      <c r="AL22" s="99"/>
      <c r="AM22" s="99"/>
    </row>
    <row r="23" spans="1:39" ht="15.75" hidden="1" customHeight="1">
      <c r="A23" s="99"/>
      <c r="B23" s="99"/>
      <c r="C23" s="86" t="s">
        <v>144</v>
      </c>
      <c r="D23" s="87" t="s">
        <v>145</v>
      </c>
      <c r="E23" s="86" t="s">
        <v>107</v>
      </c>
      <c r="F23" s="86">
        <v>1.05</v>
      </c>
      <c r="G23" s="88">
        <v>3933.71</v>
      </c>
      <c r="H23" s="86">
        <v>1.0740000000000001</v>
      </c>
      <c r="I23" s="86">
        <v>1.0693999999999999</v>
      </c>
      <c r="J23" s="88">
        <f t="shared" si="0"/>
        <v>4743.9062738298007</v>
      </c>
      <c r="K23" s="89">
        <v>0.79759999999999998</v>
      </c>
      <c r="L23" s="88">
        <f t="shared" si="1"/>
        <v>3783.7396440066491</v>
      </c>
      <c r="M23" s="89">
        <v>0.14699999999999999</v>
      </c>
      <c r="N23" s="88">
        <f t="shared" si="2"/>
        <v>697.35422225298066</v>
      </c>
      <c r="O23" s="89">
        <v>9.7999999999999997E-3</v>
      </c>
      <c r="P23" s="88">
        <f t="shared" si="3"/>
        <v>46.490281483532044</v>
      </c>
      <c r="Q23" s="89">
        <v>0</v>
      </c>
      <c r="R23" s="88">
        <f t="shared" si="4"/>
        <v>0</v>
      </c>
      <c r="S23" s="89">
        <v>0</v>
      </c>
      <c r="T23" s="88">
        <f t="shared" si="5"/>
        <v>0</v>
      </c>
      <c r="U23" s="89">
        <v>8.0000000000000004E-4</v>
      </c>
      <c r="V23" s="88">
        <f t="shared" si="6"/>
        <v>3.7951250190638408</v>
      </c>
      <c r="W23" s="89">
        <v>0</v>
      </c>
      <c r="X23" s="88">
        <f t="shared" si="7"/>
        <v>0</v>
      </c>
      <c r="Y23" s="89">
        <v>7.7200000000000005E-2</v>
      </c>
      <c r="Z23" s="88">
        <f t="shared" si="8"/>
        <v>366.22956433966061</v>
      </c>
      <c r="AA23" s="89">
        <v>2.5000000000000001E-3</v>
      </c>
      <c r="AB23" s="88">
        <f t="shared" si="9"/>
        <v>11.859765684574501</v>
      </c>
      <c r="AC23" s="89">
        <v>1.0349999999999999</v>
      </c>
      <c r="AD23" s="88">
        <f t="shared" si="10"/>
        <v>4909.9429934138434</v>
      </c>
      <c r="AE23" s="88">
        <f t="shared" si="11"/>
        <v>9653.8492672436441</v>
      </c>
      <c r="AF23" s="100"/>
      <c r="AG23" s="101"/>
      <c r="AH23" s="101"/>
      <c r="AI23" s="99"/>
      <c r="AJ23" s="99"/>
      <c r="AK23" s="99"/>
      <c r="AL23" s="99"/>
      <c r="AM23" s="99"/>
    </row>
    <row r="24" spans="1:39" ht="15.75" hidden="1" customHeight="1">
      <c r="A24" s="99"/>
      <c r="B24" s="99"/>
      <c r="C24" s="86" t="s">
        <v>146</v>
      </c>
      <c r="D24" s="87" t="s">
        <v>147</v>
      </c>
      <c r="E24" s="86" t="s">
        <v>107</v>
      </c>
      <c r="F24" s="86">
        <v>1.05</v>
      </c>
      <c r="G24" s="88">
        <v>6600.35</v>
      </c>
      <c r="H24" s="86">
        <v>1.0740000000000001</v>
      </c>
      <c r="I24" s="86">
        <v>1.0693999999999999</v>
      </c>
      <c r="J24" s="88">
        <f t="shared" si="0"/>
        <v>7959.7737948329996</v>
      </c>
      <c r="K24" s="89">
        <v>0.79759999999999998</v>
      </c>
      <c r="L24" s="88">
        <f t="shared" si="1"/>
        <v>6348.7155787587999</v>
      </c>
      <c r="M24" s="89">
        <v>8.7599999999999997E-2</v>
      </c>
      <c r="N24" s="88">
        <f t="shared" si="2"/>
        <v>697.27618442737071</v>
      </c>
      <c r="O24" s="89">
        <v>5.7999999999999996E-3</v>
      </c>
      <c r="P24" s="88">
        <f t="shared" si="3"/>
        <v>46.166688010031393</v>
      </c>
      <c r="Q24" s="89">
        <v>0</v>
      </c>
      <c r="R24" s="88">
        <f t="shared" si="4"/>
        <v>0</v>
      </c>
      <c r="S24" s="89">
        <v>0</v>
      </c>
      <c r="T24" s="88">
        <f t="shared" si="5"/>
        <v>0</v>
      </c>
      <c r="U24" s="89">
        <v>5.0000000000000001E-4</v>
      </c>
      <c r="V24" s="88">
        <f t="shared" si="6"/>
        <v>3.9798868974164998</v>
      </c>
      <c r="W24" s="89">
        <v>0</v>
      </c>
      <c r="X24" s="88">
        <f t="shared" si="7"/>
        <v>0</v>
      </c>
      <c r="Y24" s="89">
        <v>4.5999999999999999E-2</v>
      </c>
      <c r="Z24" s="88">
        <f t="shared" si="8"/>
        <v>366.14959456231799</v>
      </c>
      <c r="AA24" s="89">
        <v>1.5E-3</v>
      </c>
      <c r="AB24" s="88">
        <f t="shared" si="9"/>
        <v>11.9396606922495</v>
      </c>
      <c r="AC24" s="89">
        <v>0.93910000000000005</v>
      </c>
      <c r="AD24" s="88">
        <f t="shared" si="10"/>
        <v>7475.0235707276706</v>
      </c>
      <c r="AE24" s="88">
        <f t="shared" si="11"/>
        <v>15434.797365560669</v>
      </c>
      <c r="AF24" s="100"/>
      <c r="AG24" s="101"/>
      <c r="AH24" s="101"/>
      <c r="AI24" s="99"/>
      <c r="AJ24" s="99"/>
      <c r="AK24" s="99"/>
      <c r="AL24" s="99"/>
      <c r="AM24" s="99"/>
    </row>
    <row r="25" spans="1:39" ht="15.75" hidden="1" customHeight="1">
      <c r="A25" s="99"/>
      <c r="B25" s="99"/>
      <c r="C25" s="86" t="s">
        <v>148</v>
      </c>
      <c r="D25" s="87" t="s">
        <v>149</v>
      </c>
      <c r="E25" s="86" t="s">
        <v>107</v>
      </c>
      <c r="F25" s="86">
        <v>1.05</v>
      </c>
      <c r="G25" s="88">
        <v>3553.55</v>
      </c>
      <c r="H25" s="86">
        <v>1.0740000000000001</v>
      </c>
      <c r="I25" s="86">
        <v>1.0693999999999999</v>
      </c>
      <c r="J25" s="88">
        <f t="shared" si="0"/>
        <v>4285.4476154490003</v>
      </c>
      <c r="K25" s="89">
        <v>0.79910000000000003</v>
      </c>
      <c r="L25" s="88">
        <f t="shared" si="1"/>
        <v>3424.5011895052962</v>
      </c>
      <c r="M25" s="89">
        <v>0.1628</v>
      </c>
      <c r="N25" s="88">
        <f t="shared" si="2"/>
        <v>697.67087179509724</v>
      </c>
      <c r="O25" s="89">
        <v>0</v>
      </c>
      <c r="P25" s="88">
        <f t="shared" si="3"/>
        <v>0</v>
      </c>
      <c r="Q25" s="89">
        <v>0</v>
      </c>
      <c r="R25" s="88">
        <f t="shared" si="4"/>
        <v>0</v>
      </c>
      <c r="S25" s="89">
        <v>1.6000000000000001E-3</v>
      </c>
      <c r="T25" s="88">
        <f t="shared" si="5"/>
        <v>6.8567161847184011</v>
      </c>
      <c r="U25" s="89">
        <v>8.9999999999999998E-4</v>
      </c>
      <c r="V25" s="88">
        <f t="shared" si="6"/>
        <v>3.8569028539041001</v>
      </c>
      <c r="W25" s="89">
        <v>0</v>
      </c>
      <c r="X25" s="88">
        <f t="shared" si="7"/>
        <v>0</v>
      </c>
      <c r="Y25" s="89">
        <v>8.5400000000000004E-2</v>
      </c>
      <c r="Z25" s="88">
        <f t="shared" si="8"/>
        <v>365.97722635934463</v>
      </c>
      <c r="AA25" s="89">
        <v>2.8E-3</v>
      </c>
      <c r="AB25" s="88">
        <f t="shared" si="9"/>
        <v>11.9992533232572</v>
      </c>
      <c r="AC25" s="89">
        <v>1.0527</v>
      </c>
      <c r="AD25" s="88">
        <f t="shared" si="10"/>
        <v>4511.2907047831623</v>
      </c>
      <c r="AE25" s="88">
        <f t="shared" si="11"/>
        <v>8796.7383202321616</v>
      </c>
      <c r="AF25" s="100"/>
      <c r="AG25" s="101"/>
      <c r="AH25" s="101"/>
      <c r="AI25" s="99"/>
      <c r="AJ25" s="99"/>
      <c r="AK25" s="99"/>
      <c r="AL25" s="99"/>
      <c r="AM25" s="99"/>
    </row>
    <row r="26" spans="1:39" ht="15.75" hidden="1" customHeight="1">
      <c r="A26" s="99"/>
      <c r="B26" s="99"/>
      <c r="C26" s="86" t="s">
        <v>150</v>
      </c>
      <c r="D26" s="87" t="s">
        <v>151</v>
      </c>
      <c r="E26" s="86" t="s">
        <v>107</v>
      </c>
      <c r="F26" s="86">
        <v>1.05</v>
      </c>
      <c r="G26" s="88">
        <v>3694.26</v>
      </c>
      <c r="H26" s="86">
        <v>1.0740000000000001</v>
      </c>
      <c r="I26" s="86">
        <v>1.0693999999999999</v>
      </c>
      <c r="J26" s="88">
        <f t="shared" si="0"/>
        <v>4455.1385819388006</v>
      </c>
      <c r="K26" s="89">
        <v>0.79849999999999999</v>
      </c>
      <c r="L26" s="88">
        <f t="shared" si="1"/>
        <v>3557.4281576781323</v>
      </c>
      <c r="M26" s="89">
        <v>0.15659999999999999</v>
      </c>
      <c r="N26" s="88">
        <f t="shared" si="2"/>
        <v>697.67470193161614</v>
      </c>
      <c r="O26" s="89">
        <v>0</v>
      </c>
      <c r="P26" s="88">
        <f t="shared" si="3"/>
        <v>0</v>
      </c>
      <c r="Q26" s="89">
        <v>0</v>
      </c>
      <c r="R26" s="88">
        <f t="shared" si="4"/>
        <v>0</v>
      </c>
      <c r="S26" s="89">
        <v>0</v>
      </c>
      <c r="T26" s="88">
        <f t="shared" si="5"/>
        <v>0</v>
      </c>
      <c r="U26" s="89">
        <v>8.0000000000000004E-4</v>
      </c>
      <c r="V26" s="88">
        <f t="shared" si="6"/>
        <v>3.5641108655510405</v>
      </c>
      <c r="W26" s="89">
        <v>0</v>
      </c>
      <c r="X26" s="88">
        <f t="shared" si="7"/>
        <v>0</v>
      </c>
      <c r="Y26" s="89">
        <v>8.2199999999999995E-2</v>
      </c>
      <c r="Z26" s="88">
        <f t="shared" si="8"/>
        <v>366.2123914353694</v>
      </c>
      <c r="AA26" s="89">
        <v>2.7000000000000001E-3</v>
      </c>
      <c r="AB26" s="88">
        <f t="shared" si="9"/>
        <v>12.028874171234762</v>
      </c>
      <c r="AC26" s="89">
        <v>1.0407999999999999</v>
      </c>
      <c r="AD26" s="88">
        <f t="shared" si="10"/>
        <v>4636.9082360819039</v>
      </c>
      <c r="AE26" s="88">
        <f t="shared" si="11"/>
        <v>9092.0468180207044</v>
      </c>
      <c r="AF26" s="100"/>
      <c r="AG26" s="101"/>
      <c r="AH26" s="101"/>
      <c r="AI26" s="99"/>
      <c r="AJ26" s="99"/>
      <c r="AK26" s="99"/>
      <c r="AL26" s="99"/>
      <c r="AM26" s="99"/>
    </row>
    <row r="27" spans="1:39" ht="15.75" hidden="1" customHeight="1">
      <c r="A27" s="99"/>
      <c r="B27" s="99"/>
      <c r="C27" s="86" t="s">
        <v>152</v>
      </c>
      <c r="D27" s="87" t="s">
        <v>153</v>
      </c>
      <c r="E27" s="86" t="s">
        <v>107</v>
      </c>
      <c r="F27" s="86">
        <v>1.05</v>
      </c>
      <c r="G27" s="88">
        <v>4925.68</v>
      </c>
      <c r="H27" s="86">
        <v>1.0740000000000001</v>
      </c>
      <c r="I27" s="86">
        <v>1.0693999999999999</v>
      </c>
      <c r="J27" s="88">
        <f t="shared" si="0"/>
        <v>5940.1847759184011</v>
      </c>
      <c r="K27" s="89">
        <v>0.79849999999999999</v>
      </c>
      <c r="L27" s="88">
        <f t="shared" si="1"/>
        <v>4743.2375435708436</v>
      </c>
      <c r="M27" s="89">
        <v>0.1174</v>
      </c>
      <c r="N27" s="88">
        <f t="shared" si="2"/>
        <v>697.37769269282035</v>
      </c>
      <c r="O27" s="89">
        <v>0</v>
      </c>
      <c r="P27" s="88">
        <f t="shared" si="3"/>
        <v>0</v>
      </c>
      <c r="Q27" s="89">
        <v>0</v>
      </c>
      <c r="R27" s="88">
        <f t="shared" si="4"/>
        <v>0</v>
      </c>
      <c r="S27" s="89">
        <v>0</v>
      </c>
      <c r="T27" s="88">
        <f t="shared" si="5"/>
        <v>0</v>
      </c>
      <c r="U27" s="89">
        <v>5.9999999999999995E-4</v>
      </c>
      <c r="V27" s="88">
        <f t="shared" si="6"/>
        <v>3.5641108655510405</v>
      </c>
      <c r="W27" s="89">
        <v>0</v>
      </c>
      <c r="X27" s="88">
        <f t="shared" si="7"/>
        <v>0</v>
      </c>
      <c r="Y27" s="89">
        <v>6.1600000000000002E-2</v>
      </c>
      <c r="Z27" s="88">
        <f t="shared" si="8"/>
        <v>365.91538219657355</v>
      </c>
      <c r="AA27" s="89">
        <v>2E-3</v>
      </c>
      <c r="AB27" s="88">
        <f t="shared" si="9"/>
        <v>11.880369551836802</v>
      </c>
      <c r="AC27" s="89">
        <v>0.98019999999999996</v>
      </c>
      <c r="AD27" s="88">
        <f t="shared" si="10"/>
        <v>5822.5691173552168</v>
      </c>
      <c r="AE27" s="88">
        <f t="shared" si="11"/>
        <v>11762.753893273617</v>
      </c>
      <c r="AF27" s="100"/>
      <c r="AG27" s="101"/>
      <c r="AH27" s="101"/>
      <c r="AI27" s="99"/>
      <c r="AJ27" s="99"/>
      <c r="AK27" s="99"/>
      <c r="AL27" s="99"/>
      <c r="AM27" s="99"/>
    </row>
    <row r="28" spans="1:39" ht="15.75" hidden="1" customHeight="1">
      <c r="A28" s="99"/>
      <c r="B28" s="99"/>
      <c r="C28" s="86" t="s">
        <v>154</v>
      </c>
      <c r="D28" s="87" t="s">
        <v>155</v>
      </c>
      <c r="E28" s="86" t="s">
        <v>107</v>
      </c>
      <c r="F28" s="86">
        <v>1.05</v>
      </c>
      <c r="G28" s="88">
        <v>9121.9599999999991</v>
      </c>
      <c r="H28" s="86">
        <v>1.0740000000000001</v>
      </c>
      <c r="I28" s="86">
        <v>1.0693999999999999</v>
      </c>
      <c r="J28" s="88">
        <f t="shared" si="0"/>
        <v>11000.740591864798</v>
      </c>
      <c r="K28" s="89">
        <v>0.79849999999999999</v>
      </c>
      <c r="L28" s="88">
        <f t="shared" si="1"/>
        <v>8784.0913626040419</v>
      </c>
      <c r="M28" s="89">
        <v>6.3399999999999998E-2</v>
      </c>
      <c r="N28" s="88">
        <f t="shared" si="2"/>
        <v>697.44695352422821</v>
      </c>
      <c r="O28" s="89">
        <v>0</v>
      </c>
      <c r="P28" s="88">
        <f t="shared" si="3"/>
        <v>0</v>
      </c>
      <c r="Q28" s="89">
        <v>0</v>
      </c>
      <c r="R28" s="88">
        <f t="shared" si="4"/>
        <v>0</v>
      </c>
      <c r="S28" s="89">
        <v>0</v>
      </c>
      <c r="T28" s="88">
        <f t="shared" si="5"/>
        <v>0</v>
      </c>
      <c r="U28" s="89">
        <v>2.9999999999999997E-4</v>
      </c>
      <c r="V28" s="88">
        <f t="shared" si="6"/>
        <v>3.3002221775594394</v>
      </c>
      <c r="W28" s="89">
        <v>0</v>
      </c>
      <c r="X28" s="88">
        <f t="shared" si="7"/>
        <v>0</v>
      </c>
      <c r="Y28" s="89">
        <v>3.3300000000000003E-2</v>
      </c>
      <c r="Z28" s="88">
        <f t="shared" si="8"/>
        <v>366.32466170909782</v>
      </c>
      <c r="AA28" s="89">
        <v>1.1000000000000001E-3</v>
      </c>
      <c r="AB28" s="88">
        <f t="shared" si="9"/>
        <v>12.100814651051278</v>
      </c>
      <c r="AC28" s="89">
        <v>0.89659999999999995</v>
      </c>
      <c r="AD28" s="88">
        <f t="shared" si="10"/>
        <v>9863.2640146659778</v>
      </c>
      <c r="AE28" s="88">
        <f t="shared" si="11"/>
        <v>20864.004606530776</v>
      </c>
      <c r="AF28" s="100"/>
      <c r="AG28" s="101"/>
      <c r="AH28" s="101"/>
      <c r="AI28" s="99"/>
      <c r="AJ28" s="99"/>
      <c r="AK28" s="99"/>
      <c r="AL28" s="99"/>
      <c r="AM28" s="99"/>
    </row>
    <row r="29" spans="1:39" ht="15.75" hidden="1" customHeight="1">
      <c r="A29" s="99"/>
      <c r="B29" s="99"/>
      <c r="C29" s="86" t="s">
        <v>156</v>
      </c>
      <c r="D29" s="87" t="s">
        <v>157</v>
      </c>
      <c r="E29" s="86" t="s">
        <v>107</v>
      </c>
      <c r="F29" s="86">
        <v>1.05</v>
      </c>
      <c r="G29" s="88">
        <v>14563.83</v>
      </c>
      <c r="H29" s="86">
        <v>1.0740000000000001</v>
      </c>
      <c r="I29" s="86">
        <v>1.0693999999999999</v>
      </c>
      <c r="J29" s="88">
        <f t="shared" si="0"/>
        <v>17563.431088715402</v>
      </c>
      <c r="K29" s="89">
        <v>0.79510000000000003</v>
      </c>
      <c r="L29" s="88">
        <f t="shared" si="1"/>
        <v>13964.684058637617</v>
      </c>
      <c r="M29" s="89">
        <v>3.9699999999999999E-2</v>
      </c>
      <c r="N29" s="88">
        <f t="shared" si="2"/>
        <v>697.26821422200146</v>
      </c>
      <c r="O29" s="89">
        <v>0</v>
      </c>
      <c r="P29" s="88">
        <f t="shared" si="3"/>
        <v>0</v>
      </c>
      <c r="Q29" s="89">
        <v>0</v>
      </c>
      <c r="R29" s="88">
        <f t="shared" si="4"/>
        <v>0</v>
      </c>
      <c r="S29" s="89">
        <v>0</v>
      </c>
      <c r="T29" s="88">
        <f t="shared" si="5"/>
        <v>0</v>
      </c>
      <c r="U29" s="89">
        <v>2.0000000000000001E-4</v>
      </c>
      <c r="V29" s="88">
        <f t="shared" si="6"/>
        <v>3.5126862177430809</v>
      </c>
      <c r="W29" s="89">
        <v>0</v>
      </c>
      <c r="X29" s="88">
        <f t="shared" si="7"/>
        <v>0</v>
      </c>
      <c r="Y29" s="89">
        <v>2.0799999999999999E-2</v>
      </c>
      <c r="Z29" s="88">
        <f t="shared" si="8"/>
        <v>365.31936664528035</v>
      </c>
      <c r="AA29" s="89">
        <v>6.9999999999999999E-4</v>
      </c>
      <c r="AB29" s="88">
        <f t="shared" si="9"/>
        <v>12.294401762100781</v>
      </c>
      <c r="AC29" s="89">
        <v>0.85650000000000004</v>
      </c>
      <c r="AD29" s="88">
        <f t="shared" si="10"/>
        <v>15043.078727484743</v>
      </c>
      <c r="AE29" s="88">
        <f t="shared" si="11"/>
        <v>32606.509816200145</v>
      </c>
      <c r="AF29" s="100"/>
      <c r="AG29" s="101"/>
      <c r="AH29" s="101"/>
      <c r="AI29" s="99"/>
      <c r="AJ29" s="99"/>
      <c r="AK29" s="99"/>
      <c r="AL29" s="99"/>
      <c r="AM29" s="99"/>
    </row>
    <row r="30" spans="1:39" ht="15.75" hidden="1" customHeight="1">
      <c r="A30" s="99"/>
      <c r="B30" s="99"/>
      <c r="C30" s="86" t="s">
        <v>158</v>
      </c>
      <c r="D30" s="87" t="s">
        <v>159</v>
      </c>
      <c r="E30" s="86" t="s">
        <v>107</v>
      </c>
      <c r="F30" s="86">
        <v>1.05</v>
      </c>
      <c r="G30" s="88">
        <v>4428.3599999999997</v>
      </c>
      <c r="H30" s="86">
        <v>1.0740000000000001</v>
      </c>
      <c r="I30" s="86">
        <v>1.0693999999999999</v>
      </c>
      <c r="J30" s="88">
        <f t="shared" si="0"/>
        <v>5340.4355650968</v>
      </c>
      <c r="K30" s="89">
        <v>0.79530000000000001</v>
      </c>
      <c r="L30" s="88">
        <f t="shared" si="1"/>
        <v>4247.2484049214854</v>
      </c>
      <c r="M30" s="89">
        <v>0.13059999999999999</v>
      </c>
      <c r="N30" s="88">
        <f t="shared" si="2"/>
        <v>697.46088480164201</v>
      </c>
      <c r="O30" s="89">
        <v>0</v>
      </c>
      <c r="P30" s="88">
        <f t="shared" si="3"/>
        <v>0</v>
      </c>
      <c r="Q30" s="89">
        <v>0</v>
      </c>
      <c r="R30" s="88">
        <f t="shared" si="4"/>
        <v>0</v>
      </c>
      <c r="S30" s="89">
        <v>0</v>
      </c>
      <c r="T30" s="88">
        <f t="shared" si="5"/>
        <v>0</v>
      </c>
      <c r="U30" s="89">
        <v>5.9999999999999995E-4</v>
      </c>
      <c r="V30" s="88">
        <f t="shared" si="6"/>
        <v>3.2042613390580796</v>
      </c>
      <c r="W30" s="89">
        <v>0</v>
      </c>
      <c r="X30" s="88">
        <f t="shared" si="7"/>
        <v>0</v>
      </c>
      <c r="Y30" s="89">
        <v>6.8599999999999994E-2</v>
      </c>
      <c r="Z30" s="88">
        <f t="shared" si="8"/>
        <v>366.35387976564044</v>
      </c>
      <c r="AA30" s="89">
        <v>2.3E-3</v>
      </c>
      <c r="AB30" s="88">
        <f t="shared" si="9"/>
        <v>12.283001799722641</v>
      </c>
      <c r="AC30" s="89">
        <v>0.99739999999999995</v>
      </c>
      <c r="AD30" s="88">
        <f t="shared" si="10"/>
        <v>5326.5504326275477</v>
      </c>
      <c r="AE30" s="88">
        <f t="shared" si="11"/>
        <v>10666.985997724347</v>
      </c>
      <c r="AF30" s="100"/>
      <c r="AG30" s="101"/>
      <c r="AH30" s="101"/>
      <c r="AI30" s="99"/>
      <c r="AJ30" s="99"/>
      <c r="AK30" s="99"/>
      <c r="AL30" s="99"/>
      <c r="AM30" s="99"/>
    </row>
    <row r="31" spans="1:39" ht="15.75" hidden="1" customHeight="1">
      <c r="A31" s="99"/>
      <c r="B31" s="99"/>
      <c r="C31" s="86" t="s">
        <v>160</v>
      </c>
      <c r="D31" s="87" t="s">
        <v>161</v>
      </c>
      <c r="E31" s="86" t="s">
        <v>107</v>
      </c>
      <c r="F31" s="86">
        <v>1.05</v>
      </c>
      <c r="G31" s="88">
        <v>5904.48</v>
      </c>
      <c r="H31" s="86">
        <v>1.0740000000000001</v>
      </c>
      <c r="I31" s="86">
        <v>1.0693999999999999</v>
      </c>
      <c r="J31" s="88">
        <f t="shared" si="0"/>
        <v>7120.5807534623991</v>
      </c>
      <c r="K31" s="89">
        <v>0.79530000000000001</v>
      </c>
      <c r="L31" s="88">
        <f t="shared" si="1"/>
        <v>5662.9978732286463</v>
      </c>
      <c r="M31" s="89">
        <v>9.8000000000000004E-2</v>
      </c>
      <c r="N31" s="88">
        <f t="shared" si="2"/>
        <v>697.81691383931513</v>
      </c>
      <c r="O31" s="89">
        <v>0</v>
      </c>
      <c r="P31" s="88">
        <f t="shared" si="3"/>
        <v>0</v>
      </c>
      <c r="Q31" s="89">
        <v>0</v>
      </c>
      <c r="R31" s="88">
        <f t="shared" si="4"/>
        <v>0</v>
      </c>
      <c r="S31" s="89">
        <v>0</v>
      </c>
      <c r="T31" s="88">
        <f t="shared" si="5"/>
        <v>0</v>
      </c>
      <c r="U31" s="89">
        <v>5.0000000000000001E-4</v>
      </c>
      <c r="V31" s="88">
        <f t="shared" si="6"/>
        <v>3.5602903767311997</v>
      </c>
      <c r="W31" s="89">
        <v>0</v>
      </c>
      <c r="X31" s="88">
        <f t="shared" si="7"/>
        <v>0</v>
      </c>
      <c r="Y31" s="89">
        <v>5.1400000000000001E-2</v>
      </c>
      <c r="Z31" s="88">
        <f t="shared" si="8"/>
        <v>365.99785072796732</v>
      </c>
      <c r="AA31" s="89">
        <v>1.6999999999999999E-3</v>
      </c>
      <c r="AB31" s="88">
        <f t="shared" si="9"/>
        <v>12.104987280886078</v>
      </c>
      <c r="AC31" s="89">
        <v>0.94679999999999997</v>
      </c>
      <c r="AD31" s="88">
        <f t="shared" si="10"/>
        <v>6741.7658573781991</v>
      </c>
      <c r="AE31" s="88">
        <f t="shared" si="11"/>
        <v>13862.346610840599</v>
      </c>
      <c r="AF31" s="100"/>
      <c r="AG31" s="101"/>
      <c r="AH31" s="101"/>
      <c r="AI31" s="99"/>
      <c r="AJ31" s="99"/>
      <c r="AK31" s="99"/>
      <c r="AL31" s="99"/>
      <c r="AM31" s="99"/>
    </row>
    <row r="32" spans="1:39" ht="15.75" customHeight="1">
      <c r="A32" s="92">
        <v>24</v>
      </c>
      <c r="B32" s="92">
        <v>1</v>
      </c>
      <c r="C32" s="93" t="s">
        <v>162</v>
      </c>
      <c r="D32" s="94" t="s">
        <v>163</v>
      </c>
      <c r="E32" s="93" t="s">
        <v>107</v>
      </c>
      <c r="F32" s="93">
        <v>1.05</v>
      </c>
      <c r="G32" s="95">
        <v>10631</v>
      </c>
      <c r="H32" s="93">
        <v>1.0740000000000001</v>
      </c>
      <c r="I32" s="93">
        <v>1.0693999999999999</v>
      </c>
      <c r="J32" s="95">
        <f t="shared" si="0"/>
        <v>12820.586061780001</v>
      </c>
      <c r="K32" s="96">
        <v>0.79530000000000001</v>
      </c>
      <c r="L32" s="95">
        <f t="shared" si="1"/>
        <v>10196.212094933635</v>
      </c>
      <c r="M32" s="96">
        <v>5.4399999999999997E-2</v>
      </c>
      <c r="N32" s="95">
        <f t="shared" si="2"/>
        <v>697.43988176083201</v>
      </c>
      <c r="O32" s="96">
        <v>0</v>
      </c>
      <c r="P32" s="95">
        <f t="shared" si="3"/>
        <v>0</v>
      </c>
      <c r="Q32" s="96">
        <v>0</v>
      </c>
      <c r="R32" s="95">
        <f t="shared" si="4"/>
        <v>0</v>
      </c>
      <c r="S32" s="96">
        <v>0</v>
      </c>
      <c r="T32" s="95">
        <f t="shared" si="5"/>
        <v>0</v>
      </c>
      <c r="U32" s="96">
        <v>2.9999999999999997E-4</v>
      </c>
      <c r="V32" s="95">
        <f t="shared" si="6"/>
        <v>3.8461758185339998</v>
      </c>
      <c r="W32" s="96">
        <v>0</v>
      </c>
      <c r="X32" s="95">
        <f t="shared" si="7"/>
        <v>0</v>
      </c>
      <c r="Y32" s="96">
        <v>2.86E-2</v>
      </c>
      <c r="Z32" s="95">
        <f t="shared" si="8"/>
        <v>366.66876136690803</v>
      </c>
      <c r="AA32" s="96">
        <v>8.9999999999999998E-4</v>
      </c>
      <c r="AB32" s="95">
        <f t="shared" si="9"/>
        <v>11.538527455602001</v>
      </c>
      <c r="AC32" s="96">
        <v>0.87949999999999995</v>
      </c>
      <c r="AD32" s="95">
        <f t="shared" si="10"/>
        <v>11275.705441335511</v>
      </c>
      <c r="AE32" s="95">
        <f t="shared" si="11"/>
        <v>24096.291503115513</v>
      </c>
      <c r="AF32" s="97" t="s">
        <v>164</v>
      </c>
      <c r="AG32" s="98">
        <f>J32*B32</f>
        <v>12820.586061780001</v>
      </c>
      <c r="AH32" s="98">
        <f>AG32*A32</f>
        <v>307694.06548272003</v>
      </c>
      <c r="AI32" s="92"/>
      <c r="AJ32" s="92"/>
      <c r="AK32" s="92"/>
      <c r="AL32" s="92"/>
      <c r="AM32" s="92"/>
    </row>
    <row r="33" spans="1:39" ht="15.75" hidden="1" customHeight="1">
      <c r="A33" s="99"/>
      <c r="B33" s="99"/>
      <c r="C33" s="86" t="s">
        <v>165</v>
      </c>
      <c r="D33" s="87" t="s">
        <v>166</v>
      </c>
      <c r="E33" s="86" t="s">
        <v>107</v>
      </c>
      <c r="F33" s="86">
        <v>1.05</v>
      </c>
      <c r="G33" s="88">
        <v>10302</v>
      </c>
      <c r="H33" s="86">
        <v>1.0740000000000001</v>
      </c>
      <c r="I33" s="86">
        <v>1.0693999999999999</v>
      </c>
      <c r="J33" s="88">
        <f t="shared" si="0"/>
        <v>12423.824438760001</v>
      </c>
      <c r="K33" s="89">
        <v>0.79610000000000003</v>
      </c>
      <c r="L33" s="88">
        <f t="shared" si="1"/>
        <v>9890.6066356968367</v>
      </c>
      <c r="M33" s="89">
        <v>5.6099999999999997E-2</v>
      </c>
      <c r="N33" s="88">
        <f t="shared" si="2"/>
        <v>696.97655101443604</v>
      </c>
      <c r="O33" s="89">
        <v>3.7000000000000002E-3</v>
      </c>
      <c r="P33" s="88">
        <f t="shared" si="3"/>
        <v>45.968150423412006</v>
      </c>
      <c r="Q33" s="89">
        <v>0</v>
      </c>
      <c r="R33" s="88">
        <f t="shared" si="4"/>
        <v>0</v>
      </c>
      <c r="S33" s="89">
        <v>0</v>
      </c>
      <c r="T33" s="88">
        <f t="shared" si="5"/>
        <v>0</v>
      </c>
      <c r="U33" s="89">
        <v>2.9999999999999997E-4</v>
      </c>
      <c r="V33" s="88">
        <f t="shared" si="6"/>
        <v>3.7271473316279997</v>
      </c>
      <c r="W33" s="89">
        <v>0</v>
      </c>
      <c r="X33" s="88">
        <f t="shared" si="7"/>
        <v>0</v>
      </c>
      <c r="Y33" s="89">
        <v>2.9499999999999998E-2</v>
      </c>
      <c r="Z33" s="88">
        <f t="shared" si="8"/>
        <v>366.50282094341998</v>
      </c>
      <c r="AA33" s="89">
        <v>1E-3</v>
      </c>
      <c r="AB33" s="88">
        <f t="shared" si="9"/>
        <v>12.423824438760001</v>
      </c>
      <c r="AC33" s="89">
        <v>0.88670000000000004</v>
      </c>
      <c r="AD33" s="88">
        <f t="shared" si="10"/>
        <v>11016.205129848493</v>
      </c>
      <c r="AE33" s="88">
        <f t="shared" si="11"/>
        <v>23440.029568608494</v>
      </c>
      <c r="AF33" s="100"/>
      <c r="AG33" s="101"/>
      <c r="AH33" s="101"/>
      <c r="AI33" s="99"/>
      <c r="AJ33" s="99"/>
      <c r="AK33" s="99"/>
      <c r="AL33" s="99"/>
      <c r="AM33" s="99"/>
    </row>
    <row r="34" spans="1:39" ht="15.75" hidden="1" customHeight="1">
      <c r="A34" s="99"/>
      <c r="B34" s="99"/>
      <c r="C34" s="86" t="s">
        <v>167</v>
      </c>
      <c r="D34" s="87" t="s">
        <v>168</v>
      </c>
      <c r="E34" s="86" t="s">
        <v>107</v>
      </c>
      <c r="F34" s="86">
        <v>1.05</v>
      </c>
      <c r="G34" s="88">
        <v>10710.21</v>
      </c>
      <c r="H34" s="86">
        <v>1.0740000000000001</v>
      </c>
      <c r="I34" s="86">
        <v>1.0693999999999999</v>
      </c>
      <c r="J34" s="88">
        <f t="shared" si="0"/>
        <v>12916.110341899799</v>
      </c>
      <c r="K34" s="89">
        <v>0.79610000000000003</v>
      </c>
      <c r="L34" s="88">
        <f t="shared" si="1"/>
        <v>10282.51544318643</v>
      </c>
      <c r="M34" s="89">
        <v>5.3999999999999999E-2</v>
      </c>
      <c r="N34" s="88">
        <f t="shared" si="2"/>
        <v>697.46995846258915</v>
      </c>
      <c r="O34" s="89">
        <v>3.5999999999999999E-3</v>
      </c>
      <c r="P34" s="88">
        <f t="shared" si="3"/>
        <v>46.497997230839275</v>
      </c>
      <c r="Q34" s="89">
        <v>0</v>
      </c>
      <c r="R34" s="88">
        <f t="shared" si="4"/>
        <v>0</v>
      </c>
      <c r="S34" s="89">
        <v>0</v>
      </c>
      <c r="T34" s="88">
        <f t="shared" si="5"/>
        <v>0</v>
      </c>
      <c r="U34" s="89">
        <v>2.9999999999999997E-4</v>
      </c>
      <c r="V34" s="88">
        <f t="shared" si="6"/>
        <v>3.8748331025699394</v>
      </c>
      <c r="W34" s="89">
        <v>0</v>
      </c>
      <c r="X34" s="88">
        <f t="shared" si="7"/>
        <v>0</v>
      </c>
      <c r="Y34" s="89">
        <v>2.8400000000000002E-2</v>
      </c>
      <c r="Z34" s="88">
        <f t="shared" si="8"/>
        <v>366.81753370995432</v>
      </c>
      <c r="AA34" s="89">
        <v>8.9999999999999998E-4</v>
      </c>
      <c r="AB34" s="88">
        <f t="shared" si="9"/>
        <v>11.624499307709819</v>
      </c>
      <c r="AC34" s="89">
        <v>0.88329999999999997</v>
      </c>
      <c r="AD34" s="88">
        <f t="shared" si="10"/>
        <v>11408.800265000093</v>
      </c>
      <c r="AE34" s="88">
        <f t="shared" si="11"/>
        <v>24324.910606899892</v>
      </c>
      <c r="AF34" s="100"/>
      <c r="AG34" s="101"/>
      <c r="AH34" s="101"/>
      <c r="AI34" s="99"/>
      <c r="AJ34" s="99"/>
      <c r="AK34" s="99"/>
      <c r="AL34" s="99"/>
      <c r="AM34" s="99"/>
    </row>
    <row r="35" spans="1:39" ht="15.75" hidden="1" customHeight="1">
      <c r="A35" s="99"/>
      <c r="B35" s="99"/>
      <c r="C35" s="86" t="s">
        <v>169</v>
      </c>
      <c r="D35" s="87" t="s">
        <v>170</v>
      </c>
      <c r="E35" s="86" t="s">
        <v>107</v>
      </c>
      <c r="F35" s="86">
        <v>1.05</v>
      </c>
      <c r="G35" s="88">
        <v>13406.36</v>
      </c>
      <c r="H35" s="86">
        <v>1.0740000000000001</v>
      </c>
      <c r="I35" s="86">
        <v>1.0693999999999999</v>
      </c>
      <c r="J35" s="88">
        <f t="shared" si="0"/>
        <v>16167.565812736801</v>
      </c>
      <c r="K35" s="89">
        <v>0.79610000000000003</v>
      </c>
      <c r="L35" s="88">
        <f t="shared" si="1"/>
        <v>12870.999143519768</v>
      </c>
      <c r="M35" s="89">
        <v>4.3099999999999999E-2</v>
      </c>
      <c r="N35" s="88">
        <f t="shared" si="2"/>
        <v>696.82208652895611</v>
      </c>
      <c r="O35" s="89">
        <v>2.8999999999999998E-3</v>
      </c>
      <c r="P35" s="88">
        <f t="shared" si="3"/>
        <v>46.88594085693672</v>
      </c>
      <c r="Q35" s="89">
        <v>0</v>
      </c>
      <c r="R35" s="88">
        <f t="shared" si="4"/>
        <v>0</v>
      </c>
      <c r="S35" s="89">
        <v>0</v>
      </c>
      <c r="T35" s="88">
        <f t="shared" si="5"/>
        <v>0</v>
      </c>
      <c r="U35" s="89">
        <v>2.0000000000000001E-4</v>
      </c>
      <c r="V35" s="88">
        <f t="shared" si="6"/>
        <v>3.2335131625473603</v>
      </c>
      <c r="W35" s="89">
        <v>0</v>
      </c>
      <c r="X35" s="88">
        <f t="shared" si="7"/>
        <v>0</v>
      </c>
      <c r="Y35" s="89">
        <v>2.2599999999999999E-2</v>
      </c>
      <c r="Z35" s="88">
        <f t="shared" si="8"/>
        <v>365.38698736785165</v>
      </c>
      <c r="AA35" s="89">
        <v>6.9999999999999999E-4</v>
      </c>
      <c r="AB35" s="88">
        <f t="shared" si="9"/>
        <v>11.317296068915761</v>
      </c>
      <c r="AC35" s="89">
        <v>0.86570000000000003</v>
      </c>
      <c r="AD35" s="88">
        <f t="shared" si="10"/>
        <v>13996.261724086249</v>
      </c>
      <c r="AE35" s="88">
        <f t="shared" si="11"/>
        <v>30163.82753682305</v>
      </c>
      <c r="AF35" s="100"/>
      <c r="AG35" s="101"/>
      <c r="AH35" s="101"/>
      <c r="AI35" s="99"/>
      <c r="AJ35" s="99"/>
      <c r="AK35" s="99"/>
      <c r="AL35" s="99"/>
      <c r="AM35" s="99"/>
    </row>
    <row r="36" spans="1:39" ht="27.75" customHeight="1">
      <c r="A36" s="92">
        <v>12</v>
      </c>
      <c r="B36" s="92">
        <v>1</v>
      </c>
      <c r="C36" s="93" t="s">
        <v>171</v>
      </c>
      <c r="D36" s="94" t="s">
        <v>172</v>
      </c>
      <c r="E36" s="93" t="s">
        <v>107</v>
      </c>
      <c r="F36" s="93">
        <v>1.05</v>
      </c>
      <c r="G36" s="95">
        <v>10302</v>
      </c>
      <c r="H36" s="93">
        <v>1.0740000000000001</v>
      </c>
      <c r="I36" s="93">
        <v>1.0693999999999999</v>
      </c>
      <c r="J36" s="95">
        <f t="shared" si="0"/>
        <v>12423.824438760001</v>
      </c>
      <c r="K36" s="96">
        <v>0.79100000000000004</v>
      </c>
      <c r="L36" s="95">
        <f t="shared" si="1"/>
        <v>9827.2451310591605</v>
      </c>
      <c r="M36" s="96">
        <v>5.6099999999999997E-2</v>
      </c>
      <c r="N36" s="95">
        <f t="shared" si="2"/>
        <v>696.97655101443604</v>
      </c>
      <c r="O36" s="96">
        <v>3.7000000000000002E-3</v>
      </c>
      <c r="P36" s="95">
        <f t="shared" si="3"/>
        <v>45.968150423412006</v>
      </c>
      <c r="Q36" s="96">
        <v>0</v>
      </c>
      <c r="R36" s="95">
        <f t="shared" si="4"/>
        <v>0</v>
      </c>
      <c r="S36" s="96">
        <v>0</v>
      </c>
      <c r="T36" s="95">
        <f t="shared" si="5"/>
        <v>0</v>
      </c>
      <c r="U36" s="96">
        <v>2.0000000000000001E-4</v>
      </c>
      <c r="V36" s="95">
        <f t="shared" si="6"/>
        <v>2.4847648877520001</v>
      </c>
      <c r="W36" s="96">
        <v>0</v>
      </c>
      <c r="X36" s="95">
        <f t="shared" si="7"/>
        <v>0</v>
      </c>
      <c r="Y36" s="96">
        <v>2.9499999999999998E-2</v>
      </c>
      <c r="Z36" s="95">
        <f t="shared" si="8"/>
        <v>366.50282094341998</v>
      </c>
      <c r="AA36" s="96">
        <v>1E-3</v>
      </c>
      <c r="AB36" s="95">
        <f t="shared" si="9"/>
        <v>12.423824438760001</v>
      </c>
      <c r="AC36" s="96">
        <v>0.88149999999999995</v>
      </c>
      <c r="AD36" s="95">
        <f t="shared" si="10"/>
        <v>10951.601242766939</v>
      </c>
      <c r="AE36" s="95">
        <f t="shared" si="11"/>
        <v>23375.42568152694</v>
      </c>
      <c r="AF36" s="97" t="s">
        <v>173</v>
      </c>
      <c r="AG36" s="98">
        <v>13159.521788679</v>
      </c>
      <c r="AH36" s="98">
        <f>AG36*A36</f>
        <v>157914.261464148</v>
      </c>
      <c r="AI36" s="92"/>
      <c r="AJ36" s="92"/>
      <c r="AK36" s="92"/>
      <c r="AL36" s="92"/>
      <c r="AM36" s="92"/>
    </row>
    <row r="37" spans="1:39" ht="27.75" hidden="1" customHeight="1">
      <c r="A37" s="99"/>
      <c r="B37" s="99"/>
      <c r="C37" s="86" t="s">
        <v>174</v>
      </c>
      <c r="D37" s="87" t="s">
        <v>175</v>
      </c>
      <c r="E37" s="86" t="s">
        <v>107</v>
      </c>
      <c r="F37" s="86">
        <v>1.05</v>
      </c>
      <c r="G37" s="88">
        <v>10635.6</v>
      </c>
      <c r="H37" s="86">
        <v>1.0740000000000001</v>
      </c>
      <c r="I37" s="86">
        <v>1.0693999999999999</v>
      </c>
      <c r="J37" s="88">
        <f t="shared" si="0"/>
        <v>12826.133488728001</v>
      </c>
      <c r="K37" s="89">
        <v>0.79100000000000004</v>
      </c>
      <c r="L37" s="88">
        <f t="shared" si="1"/>
        <v>10145.471589583849</v>
      </c>
      <c r="M37" s="89">
        <v>5.4399999999999997E-2</v>
      </c>
      <c r="N37" s="88">
        <f t="shared" si="2"/>
        <v>697.74166178680321</v>
      </c>
      <c r="O37" s="89">
        <v>3.5999999999999999E-3</v>
      </c>
      <c r="P37" s="88">
        <f t="shared" si="3"/>
        <v>46.174080559420801</v>
      </c>
      <c r="Q37" s="89">
        <v>0</v>
      </c>
      <c r="R37" s="88">
        <f t="shared" si="4"/>
        <v>0</v>
      </c>
      <c r="S37" s="89">
        <v>0</v>
      </c>
      <c r="T37" s="88">
        <f t="shared" si="5"/>
        <v>0</v>
      </c>
      <c r="U37" s="89">
        <v>2.0000000000000001E-4</v>
      </c>
      <c r="V37" s="88">
        <f t="shared" si="6"/>
        <v>2.5652266977456004</v>
      </c>
      <c r="W37" s="89">
        <v>0</v>
      </c>
      <c r="X37" s="88">
        <f t="shared" si="7"/>
        <v>0</v>
      </c>
      <c r="Y37" s="89">
        <v>2.8500000000000001E-2</v>
      </c>
      <c r="Z37" s="88">
        <f t="shared" si="8"/>
        <v>365.54480442874802</v>
      </c>
      <c r="AA37" s="89">
        <v>8.9999999999999998E-4</v>
      </c>
      <c r="AB37" s="88">
        <f t="shared" si="9"/>
        <v>11.5435201398552</v>
      </c>
      <c r="AC37" s="89">
        <v>0.87870000000000004</v>
      </c>
      <c r="AD37" s="88">
        <f t="shared" si="10"/>
        <v>11270.323496545296</v>
      </c>
      <c r="AE37" s="88">
        <f t="shared" si="11"/>
        <v>24096.456985273297</v>
      </c>
      <c r="AF37" s="100"/>
      <c r="AG37" s="101"/>
      <c r="AH37" s="101"/>
      <c r="AI37" s="99"/>
      <c r="AJ37" s="99"/>
      <c r="AK37" s="99"/>
      <c r="AL37" s="99"/>
      <c r="AM37" s="99"/>
    </row>
    <row r="38" spans="1:39" ht="31.5" hidden="1" customHeight="1">
      <c r="A38" s="99"/>
      <c r="B38" s="99"/>
      <c r="C38" s="86" t="s">
        <v>176</v>
      </c>
      <c r="D38" s="87" t="s">
        <v>177</v>
      </c>
      <c r="E38" s="86" t="s">
        <v>107</v>
      </c>
      <c r="F38" s="86">
        <v>1.05</v>
      </c>
      <c r="G38" s="88">
        <v>12472.53</v>
      </c>
      <c r="H38" s="86">
        <v>1.0740000000000001</v>
      </c>
      <c r="I38" s="86">
        <v>1.0693999999999999</v>
      </c>
      <c r="J38" s="88">
        <f>G38*F38*H38*I38-6431.61</f>
        <v>8609.7919634214013</v>
      </c>
      <c r="K38" s="89">
        <v>0.79100000000000004</v>
      </c>
      <c r="L38" s="88">
        <f t="shared" si="1"/>
        <v>6810.3454430663287</v>
      </c>
      <c r="M38" s="89">
        <v>4.6399999999999997E-2</v>
      </c>
      <c r="N38" s="88">
        <f t="shared" si="2"/>
        <v>399.49434710275301</v>
      </c>
      <c r="O38" s="89">
        <v>3.0999999999999999E-3</v>
      </c>
      <c r="P38" s="88">
        <f t="shared" si="3"/>
        <v>26.690355086606342</v>
      </c>
      <c r="Q38" s="89">
        <v>0</v>
      </c>
      <c r="R38" s="88">
        <f t="shared" si="4"/>
        <v>0</v>
      </c>
      <c r="S38" s="89">
        <v>0</v>
      </c>
      <c r="T38" s="88">
        <f t="shared" si="5"/>
        <v>0</v>
      </c>
      <c r="U38" s="89">
        <v>2.0000000000000001E-4</v>
      </c>
      <c r="V38" s="88">
        <f t="shared" si="6"/>
        <v>1.7219583926842803</v>
      </c>
      <c r="W38" s="89">
        <v>0</v>
      </c>
      <c r="X38" s="88">
        <f t="shared" si="7"/>
        <v>0</v>
      </c>
      <c r="Y38" s="89">
        <v>2.4299999999999999E-2</v>
      </c>
      <c r="Z38" s="88">
        <f t="shared" si="8"/>
        <v>209.21794471114003</v>
      </c>
      <c r="AA38" s="89">
        <v>8.0000000000000004E-4</v>
      </c>
      <c r="AB38" s="88">
        <f t="shared" si="9"/>
        <v>6.8878335707371212</v>
      </c>
      <c r="AC38" s="89">
        <v>0.86580000000000001</v>
      </c>
      <c r="AD38" s="88">
        <f t="shared" si="10"/>
        <v>7454.3578819302493</v>
      </c>
      <c r="AE38" s="88">
        <f t="shared" si="11"/>
        <v>16064.149845351651</v>
      </c>
      <c r="AF38" s="100"/>
      <c r="AG38" s="101"/>
      <c r="AH38" s="101"/>
      <c r="AI38" s="99"/>
      <c r="AJ38" s="99"/>
      <c r="AK38" s="99"/>
      <c r="AL38" s="99"/>
      <c r="AM38" s="99"/>
    </row>
    <row r="39" spans="1:39" ht="15.75" hidden="1" customHeight="1">
      <c r="A39" s="99"/>
      <c r="B39" s="99"/>
      <c r="C39" s="86" t="s">
        <v>178</v>
      </c>
      <c r="D39" s="87" t="s">
        <v>179</v>
      </c>
      <c r="E39" s="86" t="s">
        <v>107</v>
      </c>
      <c r="F39" s="86">
        <v>1.05</v>
      </c>
      <c r="G39" s="88">
        <v>10302</v>
      </c>
      <c r="H39" s="86">
        <v>1.0740000000000001</v>
      </c>
      <c r="I39" s="86">
        <v>1.0693999999999999</v>
      </c>
      <c r="J39" s="88">
        <f t="shared" ref="J39:J82" si="12">G39*F39*H39*I39</f>
        <v>12423.824438760001</v>
      </c>
      <c r="K39" s="89">
        <v>0.79810000000000003</v>
      </c>
      <c r="L39" s="88">
        <f t="shared" si="1"/>
        <v>9915.4542845743563</v>
      </c>
      <c r="M39" s="89">
        <v>5.6099999999999997E-2</v>
      </c>
      <c r="N39" s="88">
        <f t="shared" si="2"/>
        <v>696.97655101443604</v>
      </c>
      <c r="O39" s="89">
        <v>3.7000000000000002E-3</v>
      </c>
      <c r="P39" s="88">
        <f t="shared" si="3"/>
        <v>45.968150423412006</v>
      </c>
      <c r="Q39" s="89">
        <v>0</v>
      </c>
      <c r="R39" s="88">
        <f t="shared" si="4"/>
        <v>0</v>
      </c>
      <c r="S39" s="89">
        <v>0</v>
      </c>
      <c r="T39" s="88">
        <f t="shared" si="5"/>
        <v>0</v>
      </c>
      <c r="U39" s="89">
        <v>2.9999999999999997E-4</v>
      </c>
      <c r="V39" s="88">
        <f t="shared" si="6"/>
        <v>3.7271473316279997</v>
      </c>
      <c r="W39" s="89">
        <v>0</v>
      </c>
      <c r="X39" s="88">
        <f t="shared" si="7"/>
        <v>0</v>
      </c>
      <c r="Y39" s="89">
        <v>2.9499999999999998E-2</v>
      </c>
      <c r="Z39" s="88">
        <f t="shared" si="8"/>
        <v>366.50282094341998</v>
      </c>
      <c r="AA39" s="89">
        <v>1E-3</v>
      </c>
      <c r="AB39" s="88">
        <f t="shared" si="9"/>
        <v>12.423824438760001</v>
      </c>
      <c r="AC39" s="89">
        <v>0.88870000000000005</v>
      </c>
      <c r="AD39" s="88">
        <f t="shared" si="10"/>
        <v>11041.052778726013</v>
      </c>
      <c r="AE39" s="88">
        <f t="shared" si="11"/>
        <v>23464.877217486013</v>
      </c>
      <c r="AF39" s="100"/>
      <c r="AG39" s="101"/>
      <c r="AH39" s="101"/>
      <c r="AI39" s="99"/>
      <c r="AJ39" s="99"/>
      <c r="AK39" s="99"/>
      <c r="AL39" s="99"/>
      <c r="AM39" s="99"/>
    </row>
    <row r="40" spans="1:39" ht="15.75" hidden="1" customHeight="1">
      <c r="A40" s="99"/>
      <c r="B40" s="99"/>
      <c r="C40" s="86" t="s">
        <v>180</v>
      </c>
      <c r="D40" s="87" t="s">
        <v>181</v>
      </c>
      <c r="E40" s="86" t="s">
        <v>107</v>
      </c>
      <c r="F40" s="86">
        <v>1.05</v>
      </c>
      <c r="G40" s="88">
        <v>10912.05</v>
      </c>
      <c r="H40" s="86">
        <v>1.0740000000000001</v>
      </c>
      <c r="I40" s="86">
        <v>1.0693999999999999</v>
      </c>
      <c r="J40" s="88">
        <f t="shared" si="12"/>
        <v>13159.521788679</v>
      </c>
      <c r="K40" s="89">
        <v>0.79810000000000003</v>
      </c>
      <c r="L40" s="88">
        <f t="shared" si="1"/>
        <v>10502.614339544711</v>
      </c>
      <c r="M40" s="89">
        <v>5.2999999999999999E-2</v>
      </c>
      <c r="N40" s="88">
        <f t="shared" si="2"/>
        <v>697.454654799987</v>
      </c>
      <c r="O40" s="89">
        <v>3.5000000000000001E-3</v>
      </c>
      <c r="P40" s="88">
        <f t="shared" si="3"/>
        <v>46.058326260376496</v>
      </c>
      <c r="Q40" s="89">
        <v>0</v>
      </c>
      <c r="R40" s="88">
        <f t="shared" si="4"/>
        <v>0</v>
      </c>
      <c r="S40" s="89">
        <v>0</v>
      </c>
      <c r="T40" s="88">
        <f t="shared" si="5"/>
        <v>0</v>
      </c>
      <c r="U40" s="89">
        <v>2.9999999999999997E-4</v>
      </c>
      <c r="V40" s="88">
        <f t="shared" si="6"/>
        <v>3.9478565366036995</v>
      </c>
      <c r="W40" s="89">
        <v>0</v>
      </c>
      <c r="X40" s="88">
        <f t="shared" si="7"/>
        <v>0</v>
      </c>
      <c r="Y40" s="89">
        <v>2.7799999999999998E-2</v>
      </c>
      <c r="Z40" s="88">
        <f t="shared" si="8"/>
        <v>365.83470572527619</v>
      </c>
      <c r="AA40" s="89">
        <v>8.9999999999999998E-4</v>
      </c>
      <c r="AB40" s="88">
        <f t="shared" si="9"/>
        <v>11.8435696098111</v>
      </c>
      <c r="AC40" s="89">
        <v>0.88360000000000005</v>
      </c>
      <c r="AD40" s="88">
        <f t="shared" si="10"/>
        <v>11627.753452476765</v>
      </c>
      <c r="AE40" s="88">
        <f t="shared" si="11"/>
        <v>24787.275241155767</v>
      </c>
      <c r="AF40" s="100"/>
      <c r="AG40" s="101"/>
      <c r="AH40" s="101"/>
      <c r="AI40" s="99"/>
      <c r="AJ40" s="99"/>
      <c r="AK40" s="99"/>
      <c r="AL40" s="99"/>
      <c r="AM40" s="99"/>
    </row>
    <row r="41" spans="1:39" ht="26.25" customHeight="1">
      <c r="A41" s="92">
        <v>12</v>
      </c>
      <c r="B41" s="92">
        <v>2</v>
      </c>
      <c r="C41" s="93" t="s">
        <v>182</v>
      </c>
      <c r="D41" s="94" t="s">
        <v>183</v>
      </c>
      <c r="E41" s="93" t="s">
        <v>107</v>
      </c>
      <c r="F41" s="93">
        <v>1.05</v>
      </c>
      <c r="G41" s="95">
        <v>13227.15</v>
      </c>
      <c r="H41" s="93">
        <v>1.0740000000000001</v>
      </c>
      <c r="I41" s="93">
        <v>1.0693999999999999</v>
      </c>
      <c r="J41" s="95">
        <f t="shared" si="12"/>
        <v>15951.445294616999</v>
      </c>
      <c r="K41" s="96">
        <v>0.79810000000000003</v>
      </c>
      <c r="L41" s="95">
        <f t="shared" si="1"/>
        <v>12730.848489633827</v>
      </c>
      <c r="M41" s="96">
        <v>4.3700000000000003E-2</v>
      </c>
      <c r="N41" s="95">
        <f t="shared" si="2"/>
        <v>697.07815937476289</v>
      </c>
      <c r="O41" s="96">
        <v>2.8999999999999998E-3</v>
      </c>
      <c r="P41" s="95">
        <f t="shared" si="3"/>
        <v>46.259191354389294</v>
      </c>
      <c r="Q41" s="96">
        <v>0</v>
      </c>
      <c r="R41" s="95">
        <f t="shared" si="4"/>
        <v>0</v>
      </c>
      <c r="S41" s="96">
        <v>0</v>
      </c>
      <c r="T41" s="95">
        <f t="shared" si="5"/>
        <v>0</v>
      </c>
      <c r="U41" s="96">
        <v>2.0000000000000001E-4</v>
      </c>
      <c r="V41" s="95">
        <f t="shared" si="6"/>
        <v>3.1902890589233999</v>
      </c>
      <c r="W41" s="96">
        <v>0</v>
      </c>
      <c r="X41" s="95">
        <f t="shared" si="7"/>
        <v>0</v>
      </c>
      <c r="Y41" s="96">
        <v>2.3E-2</v>
      </c>
      <c r="Z41" s="95">
        <f t="shared" si="8"/>
        <v>366.88324177619097</v>
      </c>
      <c r="AA41" s="96">
        <v>8.0000000000000004E-4</v>
      </c>
      <c r="AB41" s="95">
        <f t="shared" si="9"/>
        <v>12.761156235693599</v>
      </c>
      <c r="AC41" s="96">
        <v>0.86870000000000003</v>
      </c>
      <c r="AD41" s="95">
        <f t="shared" si="10"/>
        <v>13857.020527433788</v>
      </c>
      <c r="AE41" s="95">
        <f t="shared" si="11"/>
        <v>29808.465822050784</v>
      </c>
      <c r="AF41" s="97" t="s">
        <v>184</v>
      </c>
      <c r="AG41" s="98">
        <f>J41*B41</f>
        <v>31902.890589233997</v>
      </c>
      <c r="AH41" s="98">
        <f>AG41*A41</f>
        <v>382834.68707080797</v>
      </c>
      <c r="AI41" s="92"/>
      <c r="AJ41" s="92"/>
      <c r="AK41" s="92"/>
      <c r="AL41" s="92"/>
      <c r="AM41" s="92"/>
    </row>
    <row r="42" spans="1:39" ht="30" hidden="1" customHeight="1">
      <c r="A42" s="99"/>
      <c r="B42" s="99"/>
      <c r="C42" s="86" t="s">
        <v>185</v>
      </c>
      <c r="D42" s="87" t="s">
        <v>186</v>
      </c>
      <c r="E42" s="86" t="s">
        <v>107</v>
      </c>
      <c r="F42" s="86">
        <v>1.05</v>
      </c>
      <c r="G42" s="88">
        <v>20307.2</v>
      </c>
      <c r="H42" s="86">
        <v>1.0740000000000001</v>
      </c>
      <c r="I42" s="86">
        <v>1.0693999999999999</v>
      </c>
      <c r="J42" s="88">
        <f t="shared" si="12"/>
        <v>24489.719243136002</v>
      </c>
      <c r="K42" s="89">
        <v>0.79649999999999999</v>
      </c>
      <c r="L42" s="88">
        <f t="shared" si="1"/>
        <v>19506.061377157825</v>
      </c>
      <c r="M42" s="89">
        <v>2.8500000000000001E-2</v>
      </c>
      <c r="N42" s="88">
        <f t="shared" si="2"/>
        <v>697.95699842937609</v>
      </c>
      <c r="O42" s="89">
        <v>1.6999999999999999E-3</v>
      </c>
      <c r="P42" s="88">
        <f t="shared" si="3"/>
        <v>41.632522713331198</v>
      </c>
      <c r="Q42" s="89">
        <v>0</v>
      </c>
      <c r="R42" s="88">
        <f t="shared" si="4"/>
        <v>0</v>
      </c>
      <c r="S42" s="89">
        <v>0</v>
      </c>
      <c r="T42" s="88">
        <f t="shared" si="5"/>
        <v>0</v>
      </c>
      <c r="U42" s="89">
        <v>2.0000000000000001E-4</v>
      </c>
      <c r="V42" s="88">
        <f t="shared" si="6"/>
        <v>4.8979438486272002</v>
      </c>
      <c r="W42" s="89">
        <v>0</v>
      </c>
      <c r="X42" s="88">
        <f t="shared" si="7"/>
        <v>0</v>
      </c>
      <c r="Y42" s="89">
        <v>1.4999999999999999E-2</v>
      </c>
      <c r="Z42" s="88">
        <f t="shared" si="8"/>
        <v>367.34578864704002</v>
      </c>
      <c r="AA42" s="89">
        <v>5.0000000000000001E-4</v>
      </c>
      <c r="AB42" s="88">
        <f t="shared" si="9"/>
        <v>12.244859621568001</v>
      </c>
      <c r="AC42" s="89">
        <v>0.84230000000000005</v>
      </c>
      <c r="AD42" s="88">
        <f t="shared" si="10"/>
        <v>20627.690518493455</v>
      </c>
      <c r="AE42" s="88">
        <f t="shared" si="11"/>
        <v>45117.40976162946</v>
      </c>
      <c r="AF42" s="100"/>
      <c r="AG42" s="101"/>
      <c r="AH42" s="101"/>
      <c r="AI42" s="99"/>
      <c r="AJ42" s="99"/>
      <c r="AK42" s="99"/>
      <c r="AL42" s="99"/>
      <c r="AM42" s="99"/>
    </row>
    <row r="43" spans="1:39" ht="15.75" customHeight="1">
      <c r="A43" s="92">
        <v>24</v>
      </c>
      <c r="B43" s="92">
        <v>1</v>
      </c>
      <c r="C43" s="93" t="s">
        <v>187</v>
      </c>
      <c r="D43" s="94" t="s">
        <v>188</v>
      </c>
      <c r="E43" s="93" t="s">
        <v>107</v>
      </c>
      <c r="F43" s="93">
        <v>1.05</v>
      </c>
      <c r="G43" s="95">
        <v>16922.669999999998</v>
      </c>
      <c r="H43" s="93">
        <v>1.0740000000000001</v>
      </c>
      <c r="I43" s="93">
        <v>1.0693999999999999</v>
      </c>
      <c r="J43" s="95">
        <f t="shared" si="12"/>
        <v>20408.103389154599</v>
      </c>
      <c r="K43" s="96">
        <v>0.79649999999999999</v>
      </c>
      <c r="L43" s="95">
        <f t="shared" si="1"/>
        <v>16255.054349461638</v>
      </c>
      <c r="M43" s="96">
        <v>3.4200000000000001E-2</v>
      </c>
      <c r="N43" s="95">
        <f t="shared" si="2"/>
        <v>697.95713590908736</v>
      </c>
      <c r="O43" s="96">
        <v>2.0999999999999999E-3</v>
      </c>
      <c r="P43" s="95">
        <f t="shared" si="3"/>
        <v>42.857017117224657</v>
      </c>
      <c r="Q43" s="96">
        <v>0</v>
      </c>
      <c r="R43" s="95">
        <f t="shared" si="4"/>
        <v>0</v>
      </c>
      <c r="S43" s="96">
        <v>0</v>
      </c>
      <c r="T43" s="95">
        <f t="shared" si="5"/>
        <v>0</v>
      </c>
      <c r="U43" s="96">
        <v>2.0000000000000001E-4</v>
      </c>
      <c r="V43" s="95">
        <f t="shared" si="6"/>
        <v>4.0816206778309203</v>
      </c>
      <c r="W43" s="96">
        <v>0</v>
      </c>
      <c r="X43" s="95">
        <f t="shared" si="7"/>
        <v>0</v>
      </c>
      <c r="Y43" s="96">
        <v>1.7899999999999999E-2</v>
      </c>
      <c r="Z43" s="95">
        <f t="shared" si="8"/>
        <v>365.30505066586733</v>
      </c>
      <c r="AA43" s="96">
        <v>5.9999999999999995E-4</v>
      </c>
      <c r="AB43" s="95">
        <f t="shared" si="9"/>
        <v>12.244862033492758</v>
      </c>
      <c r="AC43" s="96">
        <v>0.85150000000000003</v>
      </c>
      <c r="AD43" s="95">
        <f t="shared" si="10"/>
        <v>17377.500035865141</v>
      </c>
      <c r="AE43" s="95">
        <f t="shared" si="11"/>
        <v>37785.603425019741</v>
      </c>
      <c r="AF43" s="97" t="s">
        <v>189</v>
      </c>
      <c r="AG43" s="98">
        <f>J43*B43</f>
        <v>20408.103389154599</v>
      </c>
      <c r="AH43" s="98">
        <f>AG43*A43</f>
        <v>489794.48133971042</v>
      </c>
      <c r="AI43" s="92"/>
      <c r="AJ43" s="92"/>
      <c r="AK43" s="92"/>
      <c r="AL43" s="92"/>
      <c r="AM43" s="92"/>
    </row>
    <row r="44" spans="1:39" ht="15.75" hidden="1" customHeight="1">
      <c r="A44" s="99"/>
      <c r="B44" s="99"/>
      <c r="C44" s="86" t="s">
        <v>190</v>
      </c>
      <c r="D44" s="87" t="s">
        <v>191</v>
      </c>
      <c r="E44" s="86" t="s">
        <v>107</v>
      </c>
      <c r="F44" s="86">
        <v>1.05</v>
      </c>
      <c r="G44" s="88">
        <v>10302</v>
      </c>
      <c r="H44" s="86">
        <v>1.0740000000000001</v>
      </c>
      <c r="I44" s="86">
        <v>1.0693999999999999</v>
      </c>
      <c r="J44" s="88">
        <f t="shared" si="12"/>
        <v>12423.824438760001</v>
      </c>
      <c r="K44" s="89">
        <v>0.7974</v>
      </c>
      <c r="L44" s="88">
        <f t="shared" si="1"/>
        <v>9906.7576074672252</v>
      </c>
      <c r="M44" s="89">
        <v>5.6099999999999997E-2</v>
      </c>
      <c r="N44" s="88">
        <f t="shared" si="2"/>
        <v>696.97655101443604</v>
      </c>
      <c r="O44" s="89">
        <v>3.7000000000000002E-3</v>
      </c>
      <c r="P44" s="88">
        <f t="shared" si="3"/>
        <v>45.968150423412006</v>
      </c>
      <c r="Q44" s="89">
        <v>0</v>
      </c>
      <c r="R44" s="88">
        <f t="shared" si="4"/>
        <v>0</v>
      </c>
      <c r="S44" s="89">
        <v>0</v>
      </c>
      <c r="T44" s="88">
        <f t="shared" si="5"/>
        <v>0</v>
      </c>
      <c r="U44" s="89">
        <v>2.9999999999999997E-4</v>
      </c>
      <c r="V44" s="88">
        <f t="shared" si="6"/>
        <v>3.7271473316279997</v>
      </c>
      <c r="W44" s="89">
        <v>0</v>
      </c>
      <c r="X44" s="88">
        <f t="shared" si="7"/>
        <v>0</v>
      </c>
      <c r="Y44" s="89">
        <v>2.9499999999999998E-2</v>
      </c>
      <c r="Z44" s="88">
        <f t="shared" si="8"/>
        <v>366.50282094341998</v>
      </c>
      <c r="AA44" s="89">
        <v>1E-3</v>
      </c>
      <c r="AB44" s="88">
        <f t="shared" si="9"/>
        <v>12.423824438760001</v>
      </c>
      <c r="AC44" s="89">
        <v>0.88800000000000001</v>
      </c>
      <c r="AD44" s="88">
        <f t="shared" si="10"/>
        <v>11032.356101618881</v>
      </c>
      <c r="AE44" s="88">
        <f t="shared" si="11"/>
        <v>23456.180540378882</v>
      </c>
      <c r="AF44" s="100"/>
      <c r="AG44" s="101"/>
      <c r="AH44" s="101"/>
      <c r="AI44" s="99"/>
      <c r="AJ44" s="99"/>
      <c r="AK44" s="99"/>
      <c r="AL44" s="99"/>
      <c r="AM44" s="99"/>
    </row>
    <row r="45" spans="1:39" ht="15.75" hidden="1" customHeight="1">
      <c r="A45" s="99"/>
      <c r="B45" s="99"/>
      <c r="C45" s="86" t="s">
        <v>192</v>
      </c>
      <c r="D45" s="87" t="s">
        <v>193</v>
      </c>
      <c r="E45" s="86" t="s">
        <v>107</v>
      </c>
      <c r="F45" s="86">
        <v>1.05</v>
      </c>
      <c r="G45" s="88">
        <v>10388</v>
      </c>
      <c r="H45" s="86">
        <v>1.0740000000000001</v>
      </c>
      <c r="I45" s="86">
        <v>1.0693999999999999</v>
      </c>
      <c r="J45" s="88">
        <f t="shared" si="12"/>
        <v>12527.537203439999</v>
      </c>
      <c r="K45" s="89">
        <v>0.7974</v>
      </c>
      <c r="L45" s="88">
        <f t="shared" si="1"/>
        <v>9989.4581660230542</v>
      </c>
      <c r="M45" s="89">
        <v>5.57E-2</v>
      </c>
      <c r="N45" s="88">
        <f t="shared" si="2"/>
        <v>697.78382223160793</v>
      </c>
      <c r="O45" s="89">
        <v>3.7000000000000002E-3</v>
      </c>
      <c r="P45" s="88">
        <f t="shared" si="3"/>
        <v>46.351887652727996</v>
      </c>
      <c r="Q45" s="89">
        <v>0</v>
      </c>
      <c r="R45" s="88">
        <f t="shared" si="4"/>
        <v>0</v>
      </c>
      <c r="S45" s="89">
        <v>0</v>
      </c>
      <c r="T45" s="88">
        <f t="shared" si="5"/>
        <v>0</v>
      </c>
      <c r="U45" s="89">
        <v>2.9999999999999997E-4</v>
      </c>
      <c r="V45" s="88">
        <f t="shared" si="6"/>
        <v>3.7582611610319994</v>
      </c>
      <c r="W45" s="89">
        <v>0</v>
      </c>
      <c r="X45" s="88">
        <f t="shared" si="7"/>
        <v>0</v>
      </c>
      <c r="Y45" s="89">
        <v>2.92E-2</v>
      </c>
      <c r="Z45" s="88">
        <f t="shared" si="8"/>
        <v>365.80408634044795</v>
      </c>
      <c r="AA45" s="89">
        <v>1E-3</v>
      </c>
      <c r="AB45" s="88">
        <f t="shared" si="9"/>
        <v>12.52753720344</v>
      </c>
      <c r="AC45" s="89">
        <v>0.88729999999999998</v>
      </c>
      <c r="AD45" s="88">
        <f t="shared" si="10"/>
        <v>11115.68376061231</v>
      </c>
      <c r="AE45" s="88">
        <f t="shared" si="11"/>
        <v>23643.220964052307</v>
      </c>
      <c r="AF45" s="100"/>
      <c r="AG45" s="101"/>
      <c r="AH45" s="101"/>
      <c r="AI45" s="99"/>
      <c r="AJ45" s="99"/>
      <c r="AK45" s="99"/>
      <c r="AL45" s="99"/>
      <c r="AM45" s="99"/>
    </row>
    <row r="46" spans="1:39" ht="15.75" hidden="1" customHeight="1">
      <c r="A46" s="99"/>
      <c r="B46" s="99"/>
      <c r="C46" s="86" t="s">
        <v>194</v>
      </c>
      <c r="D46" s="87" t="s">
        <v>195</v>
      </c>
      <c r="E46" s="86" t="s">
        <v>107</v>
      </c>
      <c r="F46" s="86">
        <v>1.05</v>
      </c>
      <c r="G46" s="88">
        <v>11234.9</v>
      </c>
      <c r="H46" s="86">
        <v>1.0740000000000001</v>
      </c>
      <c r="I46" s="86">
        <v>1.0693999999999999</v>
      </c>
      <c r="J46" s="88">
        <f t="shared" si="12"/>
        <v>13548.866743062001</v>
      </c>
      <c r="K46" s="89">
        <v>0.7974</v>
      </c>
      <c r="L46" s="88">
        <f t="shared" si="1"/>
        <v>10803.866340917639</v>
      </c>
      <c r="M46" s="89">
        <v>5.1499999999999997E-2</v>
      </c>
      <c r="N46" s="88">
        <f t="shared" si="2"/>
        <v>697.766637267693</v>
      </c>
      <c r="O46" s="89">
        <v>3.3999999999999998E-3</v>
      </c>
      <c r="P46" s="88">
        <f t="shared" si="3"/>
        <v>46.066146926410802</v>
      </c>
      <c r="Q46" s="89">
        <v>0</v>
      </c>
      <c r="R46" s="88">
        <f t="shared" si="4"/>
        <v>0</v>
      </c>
      <c r="S46" s="89">
        <v>0</v>
      </c>
      <c r="T46" s="88">
        <f t="shared" si="5"/>
        <v>0</v>
      </c>
      <c r="U46" s="89">
        <v>2.9999999999999997E-4</v>
      </c>
      <c r="V46" s="88">
        <f t="shared" si="6"/>
        <v>4.0646600229186003</v>
      </c>
      <c r="W46" s="89">
        <v>0</v>
      </c>
      <c r="X46" s="88">
        <f t="shared" si="7"/>
        <v>0</v>
      </c>
      <c r="Y46" s="89">
        <v>2.7E-2</v>
      </c>
      <c r="Z46" s="88">
        <f t="shared" si="8"/>
        <v>365.81940206267404</v>
      </c>
      <c r="AA46" s="89">
        <v>8.9999999999999998E-4</v>
      </c>
      <c r="AB46" s="88">
        <f t="shared" si="9"/>
        <v>12.193980068755801</v>
      </c>
      <c r="AC46" s="89">
        <v>0.88049999999999995</v>
      </c>
      <c r="AD46" s="88">
        <f t="shared" si="10"/>
        <v>11929.777167266091</v>
      </c>
      <c r="AE46" s="88">
        <f t="shared" si="11"/>
        <v>25478.643910328094</v>
      </c>
      <c r="AF46" s="100"/>
      <c r="AG46" s="101"/>
      <c r="AH46" s="102"/>
      <c r="AI46" s="99"/>
      <c r="AJ46" s="99"/>
      <c r="AK46" s="99"/>
      <c r="AL46" s="99"/>
      <c r="AM46" s="99"/>
    </row>
    <row r="47" spans="1:39" ht="27" customHeight="1">
      <c r="A47" s="92">
        <v>12</v>
      </c>
      <c r="B47" s="92">
        <v>1</v>
      </c>
      <c r="C47" s="93" t="s">
        <v>196</v>
      </c>
      <c r="D47" s="94" t="s">
        <v>197</v>
      </c>
      <c r="E47" s="93" t="s">
        <v>107</v>
      </c>
      <c r="F47" s="93">
        <v>1.05</v>
      </c>
      <c r="G47" s="95">
        <v>10302</v>
      </c>
      <c r="H47" s="93">
        <v>1.0740000000000001</v>
      </c>
      <c r="I47" s="93">
        <v>1.0693999999999999</v>
      </c>
      <c r="J47" s="95">
        <f t="shared" si="12"/>
        <v>12423.824438760001</v>
      </c>
      <c r="K47" s="96">
        <v>0.79649999999999999</v>
      </c>
      <c r="L47" s="95">
        <f t="shared" si="1"/>
        <v>9895.576165472341</v>
      </c>
      <c r="M47" s="96">
        <v>5.6099999999999997E-2</v>
      </c>
      <c r="N47" s="95">
        <f t="shared" si="2"/>
        <v>696.97655101443604</v>
      </c>
      <c r="O47" s="96">
        <v>3.7000000000000002E-3</v>
      </c>
      <c r="P47" s="95">
        <f t="shared" si="3"/>
        <v>45.968150423412006</v>
      </c>
      <c r="Q47" s="96">
        <v>0</v>
      </c>
      <c r="R47" s="95">
        <f t="shared" si="4"/>
        <v>0</v>
      </c>
      <c r="S47" s="96">
        <v>0</v>
      </c>
      <c r="T47" s="95">
        <f t="shared" si="5"/>
        <v>0</v>
      </c>
      <c r="U47" s="96">
        <v>2.9999999999999997E-4</v>
      </c>
      <c r="V47" s="95">
        <f t="shared" si="6"/>
        <v>3.7271473316279997</v>
      </c>
      <c r="W47" s="96">
        <v>0</v>
      </c>
      <c r="X47" s="95">
        <f t="shared" si="7"/>
        <v>0</v>
      </c>
      <c r="Y47" s="96">
        <v>2.9499999999999998E-2</v>
      </c>
      <c r="Z47" s="95">
        <f t="shared" si="8"/>
        <v>366.50282094341998</v>
      </c>
      <c r="AA47" s="96">
        <v>1E-3</v>
      </c>
      <c r="AB47" s="95">
        <f t="shared" si="9"/>
        <v>12.423824438760001</v>
      </c>
      <c r="AC47" s="96">
        <v>0.8871</v>
      </c>
      <c r="AD47" s="95">
        <f t="shared" si="10"/>
        <v>11021.174659623997</v>
      </c>
      <c r="AE47" s="95">
        <f t="shared" si="11"/>
        <v>23444.999098383996</v>
      </c>
      <c r="AF47" s="97" t="s">
        <v>198</v>
      </c>
      <c r="AG47" s="98">
        <f t="shared" ref="AG47:AG48" si="13">J47*B47</f>
        <v>12423.824438760001</v>
      </c>
      <c r="AH47" s="98">
        <f t="shared" ref="AH47:AH48" si="14">AG47*A47</f>
        <v>149085.89326512002</v>
      </c>
      <c r="AI47" s="92"/>
      <c r="AJ47" s="92"/>
      <c r="AK47" s="92"/>
      <c r="AL47" s="92"/>
      <c r="AM47" s="92"/>
    </row>
    <row r="48" spans="1:39" ht="27" customHeight="1">
      <c r="A48" s="92">
        <v>24</v>
      </c>
      <c r="B48" s="92">
        <v>1</v>
      </c>
      <c r="C48" s="93" t="s">
        <v>199</v>
      </c>
      <c r="D48" s="94" t="s">
        <v>200</v>
      </c>
      <c r="E48" s="93" t="s">
        <v>107</v>
      </c>
      <c r="F48" s="93">
        <v>1.05</v>
      </c>
      <c r="G48" s="95">
        <v>11127.03</v>
      </c>
      <c r="H48" s="93">
        <v>1.0740000000000001</v>
      </c>
      <c r="I48" s="93">
        <v>1.0693999999999999</v>
      </c>
      <c r="J48" s="95">
        <f t="shared" si="12"/>
        <v>13418.779581131403</v>
      </c>
      <c r="K48" s="96">
        <v>0.79649999999999999</v>
      </c>
      <c r="L48" s="95">
        <f t="shared" si="1"/>
        <v>10688.057936371162</v>
      </c>
      <c r="M48" s="96">
        <v>5.1999999999999998E-2</v>
      </c>
      <c r="N48" s="95">
        <f t="shared" si="2"/>
        <v>697.77653821883291</v>
      </c>
      <c r="O48" s="96">
        <v>3.3999999999999998E-3</v>
      </c>
      <c r="P48" s="95">
        <f t="shared" si="3"/>
        <v>45.623850575846767</v>
      </c>
      <c r="Q48" s="96">
        <v>0</v>
      </c>
      <c r="R48" s="95">
        <f t="shared" si="4"/>
        <v>0</v>
      </c>
      <c r="S48" s="96">
        <v>0</v>
      </c>
      <c r="T48" s="95">
        <f t="shared" si="5"/>
        <v>0</v>
      </c>
      <c r="U48" s="96">
        <v>2.9999999999999997E-4</v>
      </c>
      <c r="V48" s="95">
        <f t="shared" si="6"/>
        <v>4.0256338743394204</v>
      </c>
      <c r="W48" s="96">
        <v>0</v>
      </c>
      <c r="X48" s="95">
        <f t="shared" si="7"/>
        <v>0</v>
      </c>
      <c r="Y48" s="96">
        <v>2.7300000000000001E-2</v>
      </c>
      <c r="Z48" s="95">
        <f t="shared" si="8"/>
        <v>366.33268256488731</v>
      </c>
      <c r="AA48" s="96">
        <v>8.9999999999999998E-4</v>
      </c>
      <c r="AB48" s="95">
        <f t="shared" si="9"/>
        <v>12.076901623018262</v>
      </c>
      <c r="AC48" s="96">
        <v>0.88039999999999996</v>
      </c>
      <c r="AD48" s="95">
        <f t="shared" si="10"/>
        <v>11813.893543228087</v>
      </c>
      <c r="AE48" s="95">
        <f t="shared" si="11"/>
        <v>25232.673124359491</v>
      </c>
      <c r="AF48" s="97" t="s">
        <v>201</v>
      </c>
      <c r="AG48" s="98">
        <f t="shared" si="13"/>
        <v>13418.779581131403</v>
      </c>
      <c r="AH48" s="98">
        <f t="shared" si="14"/>
        <v>322050.70994715369</v>
      </c>
      <c r="AI48" s="92"/>
      <c r="AJ48" s="92"/>
      <c r="AK48" s="92"/>
      <c r="AL48" s="92"/>
      <c r="AM48" s="92"/>
    </row>
    <row r="49" spans="1:39" ht="27" hidden="1" customHeight="1">
      <c r="A49" s="99"/>
      <c r="B49" s="99"/>
      <c r="C49" s="86" t="s">
        <v>202</v>
      </c>
      <c r="D49" s="87" t="s">
        <v>203</v>
      </c>
      <c r="E49" s="86" t="s">
        <v>107</v>
      </c>
      <c r="F49" s="86">
        <v>1.05</v>
      </c>
      <c r="G49" s="88">
        <v>14396.88</v>
      </c>
      <c r="H49" s="86">
        <v>1.0740000000000001</v>
      </c>
      <c r="I49" s="86">
        <v>1.0693999999999899</v>
      </c>
      <c r="J49" s="88">
        <f t="shared" si="12"/>
        <v>17362.095669374237</v>
      </c>
      <c r="K49" s="89">
        <v>0.79649999999999999</v>
      </c>
      <c r="L49" s="88">
        <f t="shared" si="1"/>
        <v>13828.909200656581</v>
      </c>
      <c r="M49" s="89">
        <v>4.02E-2</v>
      </c>
      <c r="N49" s="88">
        <f t="shared" si="2"/>
        <v>697.95624590884438</v>
      </c>
      <c r="O49" s="89">
        <v>2.7000000000000001E-3</v>
      </c>
      <c r="P49" s="88">
        <f t="shared" si="3"/>
        <v>46.87765830731044</v>
      </c>
      <c r="Q49" s="89">
        <v>0</v>
      </c>
      <c r="R49" s="88">
        <f t="shared" si="4"/>
        <v>0</v>
      </c>
      <c r="S49" s="89">
        <v>0</v>
      </c>
      <c r="T49" s="88">
        <f t="shared" si="5"/>
        <v>0</v>
      </c>
      <c r="U49" s="89">
        <v>2.0000000000000001E-4</v>
      </c>
      <c r="V49" s="88">
        <f t="shared" si="6"/>
        <v>3.4724191338748476</v>
      </c>
      <c r="W49" s="89">
        <v>0</v>
      </c>
      <c r="X49" s="88">
        <f t="shared" si="7"/>
        <v>0</v>
      </c>
      <c r="Y49" s="89">
        <v>2.1100000000000001E-2</v>
      </c>
      <c r="Z49" s="88">
        <f t="shared" si="8"/>
        <v>366.34021862379643</v>
      </c>
      <c r="AA49" s="89">
        <v>6.9999999999999999E-4</v>
      </c>
      <c r="AB49" s="88">
        <f t="shared" si="9"/>
        <v>12.153466968561967</v>
      </c>
      <c r="AC49" s="89">
        <v>0.86140000000000005</v>
      </c>
      <c r="AD49" s="88">
        <f t="shared" si="10"/>
        <v>14955.709209598968</v>
      </c>
      <c r="AE49" s="88">
        <f t="shared" si="11"/>
        <v>32317.804878973206</v>
      </c>
      <c r="AF49" s="100"/>
      <c r="AG49" s="101"/>
      <c r="AH49" s="101"/>
      <c r="AI49" s="99"/>
      <c r="AJ49" s="99"/>
      <c r="AK49" s="99"/>
      <c r="AL49" s="99"/>
      <c r="AM49" s="99"/>
    </row>
    <row r="50" spans="1:39" ht="15.75" hidden="1" customHeight="1">
      <c r="A50" s="99"/>
      <c r="B50" s="99"/>
      <c r="C50" s="86" t="s">
        <v>204</v>
      </c>
      <c r="D50" s="87" t="s">
        <v>205</v>
      </c>
      <c r="E50" s="86" t="s">
        <v>107</v>
      </c>
      <c r="F50" s="86">
        <v>1.05</v>
      </c>
      <c r="G50" s="88">
        <v>10302</v>
      </c>
      <c r="H50" s="86">
        <v>1.0740000000000001</v>
      </c>
      <c r="I50" s="86">
        <v>1.0693999999999899</v>
      </c>
      <c r="J50" s="88">
        <f t="shared" si="12"/>
        <v>12423.824438759884</v>
      </c>
      <c r="K50" s="89">
        <v>0.7974</v>
      </c>
      <c r="L50" s="88">
        <f t="shared" si="1"/>
        <v>9906.7576074671324</v>
      </c>
      <c r="M50" s="89">
        <v>5.6099999999999997E-2</v>
      </c>
      <c r="N50" s="88">
        <f t="shared" si="2"/>
        <v>696.97655101442945</v>
      </c>
      <c r="O50" s="89">
        <v>3.7000000000000002E-3</v>
      </c>
      <c r="P50" s="88">
        <f t="shared" si="3"/>
        <v>45.968150423411572</v>
      </c>
      <c r="Q50" s="89">
        <v>0</v>
      </c>
      <c r="R50" s="88">
        <f t="shared" si="4"/>
        <v>0</v>
      </c>
      <c r="S50" s="89">
        <v>0</v>
      </c>
      <c r="T50" s="88">
        <f t="shared" si="5"/>
        <v>0</v>
      </c>
      <c r="U50" s="89">
        <v>2.9999999999999997E-4</v>
      </c>
      <c r="V50" s="88">
        <f t="shared" si="6"/>
        <v>3.7271473316279651</v>
      </c>
      <c r="W50" s="89">
        <v>0</v>
      </c>
      <c r="X50" s="88">
        <f t="shared" si="7"/>
        <v>0</v>
      </c>
      <c r="Y50" s="89">
        <v>2.9499999999999998E-2</v>
      </c>
      <c r="Z50" s="88">
        <f t="shared" si="8"/>
        <v>366.50282094341657</v>
      </c>
      <c r="AA50" s="89">
        <v>1E-3</v>
      </c>
      <c r="AB50" s="88">
        <f t="shared" si="9"/>
        <v>12.423824438759885</v>
      </c>
      <c r="AC50" s="89">
        <v>0.88800000000000001</v>
      </c>
      <c r="AD50" s="88">
        <f t="shared" si="10"/>
        <v>11032.356101618778</v>
      </c>
      <c r="AE50" s="88">
        <f t="shared" si="11"/>
        <v>23456.180540378664</v>
      </c>
      <c r="AF50" s="100"/>
      <c r="AG50" s="101"/>
      <c r="AH50" s="101"/>
      <c r="AI50" s="99"/>
      <c r="AJ50" s="99"/>
      <c r="AK50" s="99"/>
      <c r="AL50" s="99"/>
      <c r="AM50" s="99"/>
    </row>
    <row r="51" spans="1:39" ht="15.75" hidden="1" customHeight="1">
      <c r="A51" s="99"/>
      <c r="B51" s="99"/>
      <c r="C51" s="86" t="s">
        <v>206</v>
      </c>
      <c r="D51" s="87" t="s">
        <v>207</v>
      </c>
      <c r="E51" s="86" t="s">
        <v>107</v>
      </c>
      <c r="F51" s="86">
        <v>1.05</v>
      </c>
      <c r="G51" s="88">
        <v>10388</v>
      </c>
      <c r="H51" s="86">
        <v>1.0740000000000001</v>
      </c>
      <c r="I51" s="86">
        <v>1.0693999999999899</v>
      </c>
      <c r="J51" s="88">
        <f t="shared" si="12"/>
        <v>12527.537203439882</v>
      </c>
      <c r="K51" s="89">
        <v>0.7974</v>
      </c>
      <c r="L51" s="88">
        <f t="shared" si="1"/>
        <v>9989.4581660229614</v>
      </c>
      <c r="M51" s="89">
        <v>5.57E-2</v>
      </c>
      <c r="N51" s="88">
        <f t="shared" si="2"/>
        <v>697.78382223160145</v>
      </c>
      <c r="O51" s="89">
        <v>3.7000000000000002E-3</v>
      </c>
      <c r="P51" s="88">
        <f t="shared" si="3"/>
        <v>46.351887652727569</v>
      </c>
      <c r="Q51" s="89">
        <v>0</v>
      </c>
      <c r="R51" s="88">
        <f t="shared" si="4"/>
        <v>0</v>
      </c>
      <c r="S51" s="89">
        <v>0</v>
      </c>
      <c r="T51" s="88">
        <f t="shared" si="5"/>
        <v>0</v>
      </c>
      <c r="U51" s="89">
        <v>2.9999999999999997E-4</v>
      </c>
      <c r="V51" s="88">
        <f t="shared" si="6"/>
        <v>3.7582611610319643</v>
      </c>
      <c r="W51" s="89">
        <v>0</v>
      </c>
      <c r="X51" s="88">
        <f t="shared" si="7"/>
        <v>0</v>
      </c>
      <c r="Y51" s="89">
        <v>2.92E-2</v>
      </c>
      <c r="Z51" s="88">
        <f t="shared" si="8"/>
        <v>365.8040863404446</v>
      </c>
      <c r="AA51" s="89">
        <v>1E-3</v>
      </c>
      <c r="AB51" s="88">
        <f t="shared" si="9"/>
        <v>12.527537203439882</v>
      </c>
      <c r="AC51" s="89">
        <v>0.88729999999999998</v>
      </c>
      <c r="AD51" s="88">
        <f t="shared" si="10"/>
        <v>11115.683760612208</v>
      </c>
      <c r="AE51" s="88">
        <f t="shared" si="11"/>
        <v>23643.220964052089</v>
      </c>
      <c r="AF51" s="100"/>
      <c r="AG51" s="101"/>
      <c r="AH51" s="101"/>
      <c r="AI51" s="99"/>
      <c r="AJ51" s="99"/>
      <c r="AK51" s="99"/>
      <c r="AL51" s="99"/>
      <c r="AM51" s="99"/>
    </row>
    <row r="52" spans="1:39" ht="15.75" hidden="1" customHeight="1">
      <c r="A52" s="99"/>
      <c r="B52" s="99"/>
      <c r="C52" s="86" t="s">
        <v>208</v>
      </c>
      <c r="D52" s="87" t="s">
        <v>209</v>
      </c>
      <c r="E52" s="86" t="s">
        <v>107</v>
      </c>
      <c r="F52" s="86">
        <v>1.05</v>
      </c>
      <c r="G52" s="88">
        <v>11234.9</v>
      </c>
      <c r="H52" s="86">
        <v>1.0740000000000001</v>
      </c>
      <c r="I52" s="86">
        <v>1.0693999999999899</v>
      </c>
      <c r="J52" s="88">
        <f t="shared" si="12"/>
        <v>13548.866743061873</v>
      </c>
      <c r="K52" s="89">
        <v>0.7974</v>
      </c>
      <c r="L52" s="88">
        <f t="shared" si="1"/>
        <v>10803.866340917537</v>
      </c>
      <c r="M52" s="89">
        <v>5.1499999999999997E-2</v>
      </c>
      <c r="N52" s="88">
        <f t="shared" si="2"/>
        <v>697.76663726768641</v>
      </c>
      <c r="O52" s="89">
        <v>3.3999999999999998E-3</v>
      </c>
      <c r="P52" s="88">
        <f t="shared" si="3"/>
        <v>46.066146926410369</v>
      </c>
      <c r="Q52" s="89">
        <v>0</v>
      </c>
      <c r="R52" s="88">
        <f t="shared" si="4"/>
        <v>0</v>
      </c>
      <c r="S52" s="89">
        <v>0</v>
      </c>
      <c r="T52" s="88">
        <f t="shared" si="5"/>
        <v>0</v>
      </c>
      <c r="U52" s="89">
        <v>2.9999999999999997E-4</v>
      </c>
      <c r="V52" s="88">
        <f t="shared" si="6"/>
        <v>4.0646600229185621</v>
      </c>
      <c r="W52" s="89">
        <v>0</v>
      </c>
      <c r="X52" s="88">
        <f t="shared" si="7"/>
        <v>0</v>
      </c>
      <c r="Y52" s="89">
        <v>2.7E-2</v>
      </c>
      <c r="Z52" s="88">
        <f t="shared" si="8"/>
        <v>365.81940206267058</v>
      </c>
      <c r="AA52" s="89">
        <v>8.9999999999999998E-4</v>
      </c>
      <c r="AB52" s="88">
        <f t="shared" si="9"/>
        <v>12.193980068755685</v>
      </c>
      <c r="AC52" s="89">
        <v>0.88049999999999995</v>
      </c>
      <c r="AD52" s="88">
        <f t="shared" si="10"/>
        <v>11929.777167265978</v>
      </c>
      <c r="AE52" s="88">
        <f t="shared" si="11"/>
        <v>25478.643910327854</v>
      </c>
      <c r="AF52" s="100"/>
      <c r="AG52" s="101"/>
      <c r="AH52" s="101"/>
      <c r="AI52" s="99"/>
      <c r="AJ52" s="99"/>
      <c r="AK52" s="99"/>
      <c r="AL52" s="99"/>
      <c r="AM52" s="99"/>
    </row>
    <row r="53" spans="1:39" ht="15.75" hidden="1" customHeight="1">
      <c r="A53" s="99"/>
      <c r="B53" s="99"/>
      <c r="C53" s="86" t="s">
        <v>210</v>
      </c>
      <c r="D53" s="87" t="s">
        <v>211</v>
      </c>
      <c r="E53" s="86" t="s">
        <v>107</v>
      </c>
      <c r="F53" s="86">
        <v>1.05</v>
      </c>
      <c r="G53" s="88">
        <v>10302</v>
      </c>
      <c r="H53" s="86">
        <v>1.0740000000000001</v>
      </c>
      <c r="I53" s="86">
        <v>1.0693999999999899</v>
      </c>
      <c r="J53" s="88">
        <f t="shared" si="12"/>
        <v>12423.824438759884</v>
      </c>
      <c r="K53" s="89">
        <v>0.79979999999999996</v>
      </c>
      <c r="L53" s="88">
        <f t="shared" si="1"/>
        <v>9936.5747861201544</v>
      </c>
      <c r="M53" s="89">
        <v>5.6099999999999997E-2</v>
      </c>
      <c r="N53" s="88">
        <f t="shared" si="2"/>
        <v>696.97655101442945</v>
      </c>
      <c r="O53" s="89">
        <v>3.7000000000000002E-3</v>
      </c>
      <c r="P53" s="88">
        <f t="shared" si="3"/>
        <v>45.968150423411572</v>
      </c>
      <c r="Q53" s="89">
        <v>0</v>
      </c>
      <c r="R53" s="88">
        <f t="shared" si="4"/>
        <v>0</v>
      </c>
      <c r="S53" s="89">
        <v>0</v>
      </c>
      <c r="T53" s="88">
        <f t="shared" si="5"/>
        <v>0</v>
      </c>
      <c r="U53" s="89">
        <v>2.9999999999999997E-4</v>
      </c>
      <c r="V53" s="88">
        <f t="shared" si="6"/>
        <v>3.7271473316279651</v>
      </c>
      <c r="W53" s="89">
        <v>0</v>
      </c>
      <c r="X53" s="88">
        <f t="shared" si="7"/>
        <v>0</v>
      </c>
      <c r="Y53" s="89">
        <v>2.9499999999999998E-2</v>
      </c>
      <c r="Z53" s="88">
        <f t="shared" si="8"/>
        <v>366.50282094341657</v>
      </c>
      <c r="AA53" s="89">
        <v>1E-3</v>
      </c>
      <c r="AB53" s="88">
        <f t="shared" si="9"/>
        <v>12.423824438759885</v>
      </c>
      <c r="AC53" s="89">
        <v>0.89049999999999996</v>
      </c>
      <c r="AD53" s="88">
        <f t="shared" si="10"/>
        <v>11063.415662715677</v>
      </c>
      <c r="AE53" s="88">
        <f t="shared" si="11"/>
        <v>23487.24010147556</v>
      </c>
      <c r="AF53" s="100"/>
      <c r="AG53" s="101"/>
      <c r="AH53" s="101"/>
      <c r="AI53" s="99"/>
      <c r="AJ53" s="99"/>
      <c r="AK53" s="99"/>
      <c r="AL53" s="99"/>
      <c r="AM53" s="99"/>
    </row>
    <row r="54" spans="1:39" ht="15.75" customHeight="1">
      <c r="A54" s="92">
        <v>24</v>
      </c>
      <c r="B54" s="92">
        <v>1</v>
      </c>
      <c r="C54" s="93" t="s">
        <v>212</v>
      </c>
      <c r="D54" s="94" t="s">
        <v>213</v>
      </c>
      <c r="E54" s="93" t="s">
        <v>107</v>
      </c>
      <c r="F54" s="93">
        <v>1.05</v>
      </c>
      <c r="G54" s="95">
        <v>11412.28</v>
      </c>
      <c r="H54" s="93">
        <v>1.0740000000000001</v>
      </c>
      <c r="I54" s="93">
        <v>1.0693999999999899</v>
      </c>
      <c r="J54" s="95">
        <f t="shared" si="12"/>
        <v>13762.780350026273</v>
      </c>
      <c r="K54" s="96">
        <v>0.79979999999999996</v>
      </c>
      <c r="L54" s="95">
        <f t="shared" si="1"/>
        <v>11007.471723951012</v>
      </c>
      <c r="M54" s="96">
        <v>5.0700000000000002E-2</v>
      </c>
      <c r="N54" s="95">
        <f t="shared" si="2"/>
        <v>697.77296374633204</v>
      </c>
      <c r="O54" s="96">
        <v>3.3999999999999998E-3</v>
      </c>
      <c r="P54" s="95">
        <f t="shared" si="3"/>
        <v>46.793453190089323</v>
      </c>
      <c r="Q54" s="96">
        <v>0</v>
      </c>
      <c r="R54" s="95">
        <f t="shared" si="4"/>
        <v>0</v>
      </c>
      <c r="S54" s="96">
        <v>0</v>
      </c>
      <c r="T54" s="95">
        <f t="shared" si="5"/>
        <v>0</v>
      </c>
      <c r="U54" s="96">
        <v>2.9999999999999997E-4</v>
      </c>
      <c r="V54" s="95">
        <f t="shared" si="6"/>
        <v>4.1288341050078818</v>
      </c>
      <c r="W54" s="96">
        <v>0</v>
      </c>
      <c r="X54" s="95">
        <f t="shared" si="7"/>
        <v>0</v>
      </c>
      <c r="Y54" s="96">
        <v>2.6599999999999999E-2</v>
      </c>
      <c r="Z54" s="95">
        <f t="shared" si="8"/>
        <v>366.08995731069882</v>
      </c>
      <c r="AA54" s="96">
        <v>8.9999999999999998E-4</v>
      </c>
      <c r="AB54" s="95">
        <f t="shared" si="9"/>
        <v>12.386502315023645</v>
      </c>
      <c r="AC54" s="96">
        <v>0.88160000000000005</v>
      </c>
      <c r="AD54" s="95">
        <f t="shared" si="10"/>
        <v>12133.267156583162</v>
      </c>
      <c r="AE54" s="95">
        <f t="shared" si="11"/>
        <v>25896.047506609437</v>
      </c>
      <c r="AF54" s="97" t="s">
        <v>214</v>
      </c>
      <c r="AG54" s="98">
        <f t="shared" ref="AG54:AG55" si="15">J54*B54</f>
        <v>13762.780350026273</v>
      </c>
      <c r="AH54" s="98">
        <f t="shared" ref="AH54:AH55" si="16">AG54*A54</f>
        <v>330306.72840063053</v>
      </c>
      <c r="AI54" s="92"/>
      <c r="AJ54" s="92"/>
      <c r="AK54" s="92"/>
      <c r="AL54" s="92"/>
      <c r="AM54" s="92"/>
    </row>
    <row r="55" spans="1:39" ht="15.75" customHeight="1">
      <c r="A55" s="92">
        <v>24</v>
      </c>
      <c r="B55" s="92">
        <v>1</v>
      </c>
      <c r="C55" s="93" t="s">
        <v>215</v>
      </c>
      <c r="D55" s="94" t="s">
        <v>216</v>
      </c>
      <c r="E55" s="93" t="s">
        <v>107</v>
      </c>
      <c r="F55" s="93">
        <v>1.05</v>
      </c>
      <c r="G55" s="95">
        <v>15023.01</v>
      </c>
      <c r="H55" s="93">
        <v>1.0740000000000001</v>
      </c>
      <c r="I55" s="93">
        <v>1.0693999999999899</v>
      </c>
      <c r="J55" s="95">
        <f t="shared" si="12"/>
        <v>18117.184894363632</v>
      </c>
      <c r="K55" s="96">
        <v>0.79979999999999996</v>
      </c>
      <c r="L55" s="95">
        <f t="shared" si="1"/>
        <v>14490.124478512033</v>
      </c>
      <c r="M55" s="96">
        <v>3.85E-2</v>
      </c>
      <c r="N55" s="95">
        <f t="shared" si="2"/>
        <v>697.51161843299985</v>
      </c>
      <c r="O55" s="96">
        <v>2.5999999999999999E-3</v>
      </c>
      <c r="P55" s="95">
        <f t="shared" si="3"/>
        <v>47.104680725345439</v>
      </c>
      <c r="Q55" s="96">
        <v>0</v>
      </c>
      <c r="R55" s="95">
        <f t="shared" si="4"/>
        <v>0</v>
      </c>
      <c r="S55" s="96">
        <v>0</v>
      </c>
      <c r="T55" s="95">
        <f t="shared" si="5"/>
        <v>0</v>
      </c>
      <c r="U55" s="96">
        <v>2.0000000000000001E-4</v>
      </c>
      <c r="V55" s="95">
        <f t="shared" si="6"/>
        <v>3.6234369788727268</v>
      </c>
      <c r="W55" s="96">
        <v>0</v>
      </c>
      <c r="X55" s="95">
        <f t="shared" si="7"/>
        <v>0</v>
      </c>
      <c r="Y55" s="96">
        <v>2.0199999999999999E-2</v>
      </c>
      <c r="Z55" s="95">
        <f t="shared" si="8"/>
        <v>365.96713486614539</v>
      </c>
      <c r="AA55" s="96">
        <v>6.9999999999999999E-4</v>
      </c>
      <c r="AB55" s="95">
        <f t="shared" si="9"/>
        <v>12.682029426054543</v>
      </c>
      <c r="AC55" s="96">
        <v>0.86199999999999999</v>
      </c>
      <c r="AD55" s="95">
        <f t="shared" si="10"/>
        <v>15617.01337894145</v>
      </c>
      <c r="AE55" s="95">
        <f t="shared" si="11"/>
        <v>33734.198273305083</v>
      </c>
      <c r="AF55" s="97" t="s">
        <v>217</v>
      </c>
      <c r="AG55" s="98">
        <f t="shared" si="15"/>
        <v>18117.184894363632</v>
      </c>
      <c r="AH55" s="98">
        <f t="shared" si="16"/>
        <v>434812.43746472721</v>
      </c>
      <c r="AI55" s="92"/>
      <c r="AJ55" s="92"/>
      <c r="AK55" s="92"/>
      <c r="AL55" s="92"/>
      <c r="AM55" s="92"/>
    </row>
    <row r="56" spans="1:39" ht="15.75" hidden="1" customHeight="1">
      <c r="A56" s="99"/>
      <c r="B56" s="99"/>
      <c r="C56" s="86" t="s">
        <v>218</v>
      </c>
      <c r="D56" s="87" t="s">
        <v>219</v>
      </c>
      <c r="E56" s="86" t="s">
        <v>107</v>
      </c>
      <c r="F56" s="86">
        <v>1.05</v>
      </c>
      <c r="G56" s="88">
        <v>3037.21</v>
      </c>
      <c r="H56" s="86">
        <v>1.0740000000000001</v>
      </c>
      <c r="I56" s="86">
        <v>1.0693999999999899</v>
      </c>
      <c r="J56" s="88">
        <f t="shared" si="12"/>
        <v>3662.7610001597659</v>
      </c>
      <c r="K56" s="89">
        <v>0.79579999999999995</v>
      </c>
      <c r="L56" s="88">
        <f t="shared" si="1"/>
        <v>2914.8252039271415</v>
      </c>
      <c r="M56" s="89">
        <v>0.1905</v>
      </c>
      <c r="N56" s="88">
        <f t="shared" si="2"/>
        <v>697.75597053043543</v>
      </c>
      <c r="O56" s="89">
        <v>1.26E-2</v>
      </c>
      <c r="P56" s="88">
        <f t="shared" si="3"/>
        <v>46.150788602013051</v>
      </c>
      <c r="Q56" s="89">
        <v>0</v>
      </c>
      <c r="R56" s="88">
        <f t="shared" si="4"/>
        <v>0</v>
      </c>
      <c r="S56" s="89">
        <v>1.21E-2</v>
      </c>
      <c r="T56" s="88">
        <f t="shared" si="5"/>
        <v>44.319408101933163</v>
      </c>
      <c r="U56" s="89">
        <v>1E-3</v>
      </c>
      <c r="V56" s="88">
        <f t="shared" si="6"/>
        <v>3.6627610001597661</v>
      </c>
      <c r="W56" s="89">
        <v>0</v>
      </c>
      <c r="X56" s="88">
        <f t="shared" si="7"/>
        <v>0</v>
      </c>
      <c r="Y56" s="89">
        <v>0.1</v>
      </c>
      <c r="Z56" s="88">
        <f t="shared" si="8"/>
        <v>366.27610001597662</v>
      </c>
      <c r="AA56" s="89">
        <v>3.3E-3</v>
      </c>
      <c r="AB56" s="88">
        <f t="shared" si="9"/>
        <v>12.087111300527228</v>
      </c>
      <c r="AC56" s="89">
        <v>1.1152</v>
      </c>
      <c r="AD56" s="88">
        <f t="shared" si="10"/>
        <v>4084.7110673781708</v>
      </c>
      <c r="AE56" s="88">
        <f t="shared" si="11"/>
        <v>7747.4720675379367</v>
      </c>
      <c r="AF56" s="100"/>
      <c r="AG56" s="101"/>
      <c r="AH56" s="101"/>
      <c r="AI56" s="99"/>
      <c r="AJ56" s="99"/>
      <c r="AK56" s="99"/>
      <c r="AL56" s="99"/>
      <c r="AM56" s="99"/>
    </row>
    <row r="57" spans="1:39" ht="15.75" hidden="1" customHeight="1">
      <c r="A57" s="99"/>
      <c r="B57" s="99"/>
      <c r="C57" s="86" t="s">
        <v>220</v>
      </c>
      <c r="D57" s="87" t="s">
        <v>221</v>
      </c>
      <c r="E57" s="86" t="s">
        <v>107</v>
      </c>
      <c r="F57" s="86">
        <v>1.05</v>
      </c>
      <c r="G57" s="88">
        <v>4049.61</v>
      </c>
      <c r="H57" s="86">
        <v>1.0740000000000001</v>
      </c>
      <c r="I57" s="86">
        <v>1.0693999999999899</v>
      </c>
      <c r="J57" s="88">
        <f t="shared" si="12"/>
        <v>4883.6773136717538</v>
      </c>
      <c r="K57" s="89">
        <v>0.79579999999999995</v>
      </c>
      <c r="L57" s="88">
        <f t="shared" si="1"/>
        <v>3886.4304062199813</v>
      </c>
      <c r="M57" s="89">
        <v>0.14280000000000001</v>
      </c>
      <c r="N57" s="88">
        <f t="shared" si="2"/>
        <v>697.3891203923265</v>
      </c>
      <c r="O57" s="89">
        <v>9.4999999999999998E-3</v>
      </c>
      <c r="P57" s="88">
        <f t="shared" si="3"/>
        <v>46.394934479881663</v>
      </c>
      <c r="Q57" s="89">
        <v>0</v>
      </c>
      <c r="R57" s="88">
        <f t="shared" si="4"/>
        <v>0</v>
      </c>
      <c r="S57" s="89">
        <v>0</v>
      </c>
      <c r="T57" s="88">
        <f t="shared" si="5"/>
        <v>0</v>
      </c>
      <c r="U57" s="89">
        <v>6.9999999999999999E-4</v>
      </c>
      <c r="V57" s="88">
        <f t="shared" si="6"/>
        <v>3.4185741195702275</v>
      </c>
      <c r="W57" s="89">
        <v>0</v>
      </c>
      <c r="X57" s="88">
        <f t="shared" si="7"/>
        <v>0</v>
      </c>
      <c r="Y57" s="89">
        <v>7.4999999999999997E-2</v>
      </c>
      <c r="Z57" s="88">
        <f t="shared" si="8"/>
        <v>366.2757985253815</v>
      </c>
      <c r="AA57" s="89">
        <v>2.5000000000000001E-3</v>
      </c>
      <c r="AB57" s="88">
        <f t="shared" si="9"/>
        <v>12.209193284179385</v>
      </c>
      <c r="AC57" s="89">
        <v>1.0263</v>
      </c>
      <c r="AD57" s="88">
        <f t="shared" si="10"/>
        <v>5012.1180270213208</v>
      </c>
      <c r="AE57" s="88">
        <f t="shared" si="11"/>
        <v>9895.7953406930756</v>
      </c>
      <c r="AF57" s="100"/>
      <c r="AG57" s="101"/>
      <c r="AH57" s="101"/>
      <c r="AI57" s="99"/>
      <c r="AJ57" s="99"/>
      <c r="AK57" s="99"/>
      <c r="AL57" s="99"/>
      <c r="AM57" s="99"/>
    </row>
    <row r="58" spans="1:39" ht="30.75" hidden="1" customHeight="1">
      <c r="A58" s="99"/>
      <c r="B58" s="99"/>
      <c r="C58" s="86" t="s">
        <v>222</v>
      </c>
      <c r="D58" s="87" t="s">
        <v>223</v>
      </c>
      <c r="E58" s="86" t="s">
        <v>107</v>
      </c>
      <c r="F58" s="86">
        <v>1.05</v>
      </c>
      <c r="G58" s="88">
        <v>6930.09</v>
      </c>
      <c r="H58" s="86">
        <v>1.0740000000000001</v>
      </c>
      <c r="I58" s="86">
        <v>1.0693999999999899</v>
      </c>
      <c r="J58" s="88">
        <f t="shared" si="12"/>
        <v>8357.4278300141214</v>
      </c>
      <c r="K58" s="89">
        <v>0.79579999999999995</v>
      </c>
      <c r="L58" s="88">
        <f t="shared" si="1"/>
        <v>6650.8410671252377</v>
      </c>
      <c r="M58" s="89">
        <v>8.3500000000000005E-2</v>
      </c>
      <c r="N58" s="88">
        <f t="shared" si="2"/>
        <v>697.84522380617921</v>
      </c>
      <c r="O58" s="89">
        <v>5.4999999999999997E-3</v>
      </c>
      <c r="P58" s="88">
        <f t="shared" si="3"/>
        <v>45.965853065077667</v>
      </c>
      <c r="Q58" s="89">
        <v>0</v>
      </c>
      <c r="R58" s="88">
        <f t="shared" si="4"/>
        <v>0</v>
      </c>
      <c r="S58" s="89">
        <v>0</v>
      </c>
      <c r="T58" s="88">
        <f t="shared" si="5"/>
        <v>0</v>
      </c>
      <c r="U58" s="89">
        <v>4.0000000000000002E-4</v>
      </c>
      <c r="V58" s="88">
        <f t="shared" si="6"/>
        <v>3.3429711320056485</v>
      </c>
      <c r="W58" s="89">
        <v>0</v>
      </c>
      <c r="X58" s="88">
        <f t="shared" si="7"/>
        <v>0</v>
      </c>
      <c r="Y58" s="89">
        <v>4.3799999999999999E-2</v>
      </c>
      <c r="Z58" s="88">
        <f t="shared" si="8"/>
        <v>366.05533895461849</v>
      </c>
      <c r="AA58" s="89">
        <v>1.4E-3</v>
      </c>
      <c r="AB58" s="88">
        <f t="shared" si="9"/>
        <v>11.70039896201977</v>
      </c>
      <c r="AC58" s="89">
        <v>0.93049999999999999</v>
      </c>
      <c r="AD58" s="88">
        <f t="shared" si="10"/>
        <v>7776.5865958281402</v>
      </c>
      <c r="AE58" s="88">
        <f t="shared" si="11"/>
        <v>16134.014425842262</v>
      </c>
      <c r="AF58" s="100"/>
      <c r="AG58" s="101"/>
      <c r="AH58" s="101"/>
      <c r="AI58" s="99"/>
      <c r="AJ58" s="99"/>
      <c r="AK58" s="99"/>
      <c r="AL58" s="99"/>
      <c r="AM58" s="99"/>
    </row>
    <row r="59" spans="1:39" ht="15.75" hidden="1" customHeight="1">
      <c r="A59" s="99"/>
      <c r="B59" s="99"/>
      <c r="C59" s="86" t="s">
        <v>224</v>
      </c>
      <c r="D59" s="87" t="s">
        <v>225</v>
      </c>
      <c r="E59" s="86" t="s">
        <v>107</v>
      </c>
      <c r="F59" s="86">
        <v>1.05</v>
      </c>
      <c r="G59" s="88">
        <v>2598.7800000000002</v>
      </c>
      <c r="H59" s="86">
        <v>1.0740000000000001</v>
      </c>
      <c r="I59" s="86">
        <v>1.0693999999999899</v>
      </c>
      <c r="J59" s="88">
        <f t="shared" si="12"/>
        <v>3134.0309138963712</v>
      </c>
      <c r="K59" s="89">
        <v>0.79730000000000001</v>
      </c>
      <c r="L59" s="88">
        <f t="shared" si="1"/>
        <v>2498.762847649577</v>
      </c>
      <c r="M59" s="89">
        <v>0.22259999999999999</v>
      </c>
      <c r="N59" s="88">
        <f t="shared" si="2"/>
        <v>697.63528143333224</v>
      </c>
      <c r="O59" s="89">
        <v>1.5299999999999999E-2</v>
      </c>
      <c r="P59" s="88">
        <f t="shared" si="3"/>
        <v>47.950672982614478</v>
      </c>
      <c r="Q59" s="89">
        <v>0</v>
      </c>
      <c r="R59" s="88">
        <f t="shared" si="4"/>
        <v>0</v>
      </c>
      <c r="S59" s="89">
        <v>2.4299999999999999E-2</v>
      </c>
      <c r="T59" s="88">
        <f t="shared" si="5"/>
        <v>76.156951207681814</v>
      </c>
      <c r="U59" s="89">
        <v>1.1000000000000001E-3</v>
      </c>
      <c r="V59" s="88">
        <f t="shared" si="6"/>
        <v>3.4474340052860084</v>
      </c>
      <c r="W59" s="89">
        <v>0</v>
      </c>
      <c r="X59" s="88">
        <f t="shared" si="7"/>
        <v>0</v>
      </c>
      <c r="Y59" s="89">
        <v>0.1168</v>
      </c>
      <c r="Z59" s="88">
        <f t="shared" si="8"/>
        <v>366.05481074309614</v>
      </c>
      <c r="AA59" s="89">
        <v>3.8E-3</v>
      </c>
      <c r="AB59" s="88">
        <f t="shared" si="9"/>
        <v>11.90931747280621</v>
      </c>
      <c r="AC59" s="89">
        <v>1.1813</v>
      </c>
      <c r="AD59" s="88">
        <f t="shared" si="10"/>
        <v>3702.2307185857835</v>
      </c>
      <c r="AE59" s="88">
        <f t="shared" si="11"/>
        <v>6836.2616324821547</v>
      </c>
      <c r="AF59" s="100"/>
      <c r="AG59" s="101"/>
      <c r="AH59" s="101"/>
      <c r="AI59" s="99"/>
      <c r="AJ59" s="99"/>
      <c r="AK59" s="99"/>
      <c r="AL59" s="99"/>
      <c r="AM59" s="99"/>
    </row>
    <row r="60" spans="1:39" ht="15.75" hidden="1" customHeight="1">
      <c r="A60" s="99"/>
      <c r="B60" s="99"/>
      <c r="C60" s="86" t="s">
        <v>226</v>
      </c>
      <c r="D60" s="87" t="s">
        <v>227</v>
      </c>
      <c r="E60" s="86" t="s">
        <v>107</v>
      </c>
      <c r="F60" s="86">
        <v>1.05</v>
      </c>
      <c r="G60" s="88">
        <v>3465.04</v>
      </c>
      <c r="H60" s="86">
        <v>1.0740000000000001</v>
      </c>
      <c r="I60" s="86">
        <v>1.0693999999999899</v>
      </c>
      <c r="J60" s="88">
        <f t="shared" si="12"/>
        <v>4178.707885195161</v>
      </c>
      <c r="K60" s="89">
        <v>0.79730000000000001</v>
      </c>
      <c r="L60" s="88">
        <f t="shared" si="1"/>
        <v>3331.6837968661021</v>
      </c>
      <c r="M60" s="89">
        <v>0.16689999999999999</v>
      </c>
      <c r="N60" s="88">
        <f t="shared" si="2"/>
        <v>697.42634603907231</v>
      </c>
      <c r="O60" s="89">
        <v>1.15E-2</v>
      </c>
      <c r="P60" s="88">
        <f t="shared" si="3"/>
        <v>48.055140679744348</v>
      </c>
      <c r="Q60" s="89">
        <v>0</v>
      </c>
      <c r="R60" s="88">
        <f t="shared" si="4"/>
        <v>0</v>
      </c>
      <c r="S60" s="89">
        <v>3.2000000000000002E-3</v>
      </c>
      <c r="T60" s="88">
        <f t="shared" si="5"/>
        <v>13.371865232624517</v>
      </c>
      <c r="U60" s="89">
        <v>8.9999999999999998E-4</v>
      </c>
      <c r="V60" s="88">
        <f t="shared" si="6"/>
        <v>3.7608370966756448</v>
      </c>
      <c r="W60" s="89">
        <v>0</v>
      </c>
      <c r="X60" s="88">
        <f t="shared" si="7"/>
        <v>0</v>
      </c>
      <c r="Y60" s="89">
        <v>8.7599999999999997E-2</v>
      </c>
      <c r="Z60" s="88">
        <f t="shared" si="8"/>
        <v>366.05481074309608</v>
      </c>
      <c r="AA60" s="89">
        <v>2.8999999999999998E-3</v>
      </c>
      <c r="AB60" s="88">
        <f t="shared" si="9"/>
        <v>12.118252867065966</v>
      </c>
      <c r="AC60" s="89">
        <v>1.0703</v>
      </c>
      <c r="AD60" s="88">
        <f t="shared" si="10"/>
        <v>4472.4710495243808</v>
      </c>
      <c r="AE60" s="88">
        <f t="shared" si="11"/>
        <v>8651.1789347195408</v>
      </c>
      <c r="AF60" s="100"/>
      <c r="AG60" s="101"/>
      <c r="AH60" s="101"/>
      <c r="AI60" s="99"/>
      <c r="AJ60" s="99"/>
      <c r="AK60" s="99"/>
      <c r="AL60" s="99"/>
      <c r="AM60" s="99"/>
    </row>
    <row r="61" spans="1:39" ht="15.75" customHeight="1">
      <c r="A61" s="92">
        <v>24</v>
      </c>
      <c r="B61" s="92">
        <v>1</v>
      </c>
      <c r="C61" s="93" t="s">
        <v>228</v>
      </c>
      <c r="D61" s="94" t="s">
        <v>229</v>
      </c>
      <c r="E61" s="93" t="s">
        <v>107</v>
      </c>
      <c r="F61" s="93">
        <v>1.05</v>
      </c>
      <c r="G61" s="95">
        <v>6789.9</v>
      </c>
      <c r="H61" s="93">
        <v>1.0740000000000001</v>
      </c>
      <c r="I61" s="93">
        <v>1.0693999999999899</v>
      </c>
      <c r="J61" s="95">
        <f t="shared" si="12"/>
        <v>8188.3639639619223</v>
      </c>
      <c r="K61" s="96">
        <v>0.79730000000000001</v>
      </c>
      <c r="L61" s="95">
        <f t="shared" si="1"/>
        <v>6528.5825884668411</v>
      </c>
      <c r="M61" s="96">
        <v>8.5199999999999998E-2</v>
      </c>
      <c r="N61" s="95">
        <f t="shared" si="2"/>
        <v>697.6486097295558</v>
      </c>
      <c r="O61" s="96">
        <v>5.8999999999999999E-3</v>
      </c>
      <c r="P61" s="95">
        <f t="shared" si="3"/>
        <v>48.311347387375342</v>
      </c>
      <c r="Q61" s="96">
        <v>0</v>
      </c>
      <c r="R61" s="95">
        <f t="shared" si="4"/>
        <v>0</v>
      </c>
      <c r="S61" s="96">
        <v>0</v>
      </c>
      <c r="T61" s="95">
        <f t="shared" si="5"/>
        <v>0</v>
      </c>
      <c r="U61" s="96">
        <v>4.0000000000000002E-4</v>
      </c>
      <c r="V61" s="95">
        <f t="shared" si="6"/>
        <v>3.2753455855847693</v>
      </c>
      <c r="W61" s="96">
        <v>0</v>
      </c>
      <c r="X61" s="95">
        <f t="shared" si="7"/>
        <v>0</v>
      </c>
      <c r="Y61" s="96">
        <v>4.4699999999999997E-2</v>
      </c>
      <c r="Z61" s="95">
        <f t="shared" si="8"/>
        <v>366.0198691890979</v>
      </c>
      <c r="AA61" s="96">
        <v>1.5E-3</v>
      </c>
      <c r="AB61" s="95">
        <f t="shared" si="9"/>
        <v>12.282545945942884</v>
      </c>
      <c r="AC61" s="96">
        <v>0.93500000000000005</v>
      </c>
      <c r="AD61" s="95">
        <f t="shared" si="10"/>
        <v>7656.1203063043977</v>
      </c>
      <c r="AE61" s="95">
        <f t="shared" si="11"/>
        <v>15844.484270266319</v>
      </c>
      <c r="AF61" s="97" t="s">
        <v>230</v>
      </c>
      <c r="AG61" s="98">
        <f>J61*B61</f>
        <v>8188.3639639619223</v>
      </c>
      <c r="AH61" s="98">
        <f>AG61*A61</f>
        <v>196520.73513508614</v>
      </c>
      <c r="AI61" s="92"/>
      <c r="AJ61" s="92"/>
      <c r="AK61" s="92"/>
      <c r="AL61" s="92"/>
      <c r="AM61" s="92"/>
    </row>
    <row r="62" spans="1:39" ht="15.75" hidden="1" customHeight="1">
      <c r="A62" s="99"/>
      <c r="B62" s="99"/>
      <c r="C62" s="86" t="s">
        <v>231</v>
      </c>
      <c r="D62" s="87" t="s">
        <v>232</v>
      </c>
      <c r="E62" s="86" t="s">
        <v>107</v>
      </c>
      <c r="F62" s="86">
        <v>1.05</v>
      </c>
      <c r="G62" s="88">
        <v>2049.98</v>
      </c>
      <c r="H62" s="86">
        <v>1.0740000000000001</v>
      </c>
      <c r="I62" s="86">
        <v>1.0693999999999899</v>
      </c>
      <c r="J62" s="88">
        <f t="shared" si="12"/>
        <v>2472.1987597523776</v>
      </c>
      <c r="K62" s="89">
        <v>0.80179999999999996</v>
      </c>
      <c r="L62" s="88">
        <f t="shared" si="1"/>
        <v>1982.2089655694563</v>
      </c>
      <c r="M62" s="89">
        <v>0.28220000000000001</v>
      </c>
      <c r="N62" s="88">
        <f t="shared" si="2"/>
        <v>697.65449000212095</v>
      </c>
      <c r="O62" s="89">
        <v>2.1000000000000001E-2</v>
      </c>
      <c r="P62" s="88">
        <f t="shared" si="3"/>
        <v>51.91617395479993</v>
      </c>
      <c r="Q62" s="89">
        <v>0</v>
      </c>
      <c r="R62" s="88">
        <f t="shared" si="4"/>
        <v>0</v>
      </c>
      <c r="S62" s="89">
        <v>4.6800000000000001E-2</v>
      </c>
      <c r="T62" s="88">
        <f t="shared" si="5"/>
        <v>115.69890195641128</v>
      </c>
      <c r="U62" s="89">
        <v>1.8E-3</v>
      </c>
      <c r="V62" s="88">
        <f t="shared" si="6"/>
        <v>4.4499577675542792</v>
      </c>
      <c r="W62" s="89">
        <v>0</v>
      </c>
      <c r="X62" s="88">
        <f t="shared" si="7"/>
        <v>0</v>
      </c>
      <c r="Y62" s="89">
        <v>0.14810000000000001</v>
      </c>
      <c r="Z62" s="88">
        <f t="shared" si="8"/>
        <v>366.13263631932716</v>
      </c>
      <c r="AA62" s="89">
        <v>4.8999999999999998E-3</v>
      </c>
      <c r="AB62" s="88">
        <f t="shared" si="9"/>
        <v>12.113773922786649</v>
      </c>
      <c r="AC62" s="89">
        <v>1.3066</v>
      </c>
      <c r="AD62" s="88">
        <f t="shared" si="10"/>
        <v>3230.1748994924565</v>
      </c>
      <c r="AE62" s="88">
        <f t="shared" si="11"/>
        <v>5702.373659244834</v>
      </c>
      <c r="AF62" s="100"/>
      <c r="AG62" s="101"/>
      <c r="AH62" s="101"/>
      <c r="AI62" s="99"/>
      <c r="AJ62" s="99"/>
      <c r="AK62" s="99"/>
      <c r="AL62" s="99"/>
      <c r="AM62" s="99"/>
    </row>
    <row r="63" spans="1:39" ht="15.75" hidden="1" customHeight="1">
      <c r="A63" s="99"/>
      <c r="B63" s="99"/>
      <c r="C63" s="86" t="s">
        <v>233</v>
      </c>
      <c r="D63" s="87" t="s">
        <v>234</v>
      </c>
      <c r="E63" s="86" t="s">
        <v>107</v>
      </c>
      <c r="F63" s="86">
        <v>1.05</v>
      </c>
      <c r="G63" s="88">
        <v>10302</v>
      </c>
      <c r="H63" s="86">
        <v>1.0740000000000001</v>
      </c>
      <c r="I63" s="86">
        <v>1.0693999999999899</v>
      </c>
      <c r="J63" s="88">
        <f t="shared" si="12"/>
        <v>12423.824438759884</v>
      </c>
      <c r="K63" s="89">
        <v>0.79349999999999998</v>
      </c>
      <c r="L63" s="88">
        <f t="shared" si="1"/>
        <v>9858.3046921559671</v>
      </c>
      <c r="M63" s="89">
        <v>5.6099999999999997E-2</v>
      </c>
      <c r="N63" s="88">
        <f t="shared" si="2"/>
        <v>696.97655101442945</v>
      </c>
      <c r="O63" s="89">
        <v>3.7000000000000002E-3</v>
      </c>
      <c r="P63" s="88">
        <f t="shared" si="3"/>
        <v>45.968150423411572</v>
      </c>
      <c r="Q63" s="89">
        <v>0</v>
      </c>
      <c r="R63" s="88">
        <f t="shared" si="4"/>
        <v>0</v>
      </c>
      <c r="S63" s="89">
        <v>0</v>
      </c>
      <c r="T63" s="88">
        <f t="shared" si="5"/>
        <v>0</v>
      </c>
      <c r="U63" s="89">
        <v>2.9999999999999997E-4</v>
      </c>
      <c r="V63" s="88">
        <f t="shared" si="6"/>
        <v>3.7271473316279651</v>
      </c>
      <c r="W63" s="89">
        <v>0</v>
      </c>
      <c r="X63" s="88">
        <f t="shared" si="7"/>
        <v>0</v>
      </c>
      <c r="Y63" s="89">
        <v>2.9499999999999998E-2</v>
      </c>
      <c r="Z63" s="88">
        <f t="shared" si="8"/>
        <v>366.50282094341657</v>
      </c>
      <c r="AA63" s="89">
        <v>1E-3</v>
      </c>
      <c r="AB63" s="88">
        <f t="shared" si="9"/>
        <v>12.423824438759885</v>
      </c>
      <c r="AC63" s="89">
        <v>0.8841</v>
      </c>
      <c r="AD63" s="88">
        <f t="shared" si="10"/>
        <v>10983.903186307614</v>
      </c>
      <c r="AE63" s="88">
        <f t="shared" si="11"/>
        <v>23407.727625067499</v>
      </c>
      <c r="AF63" s="100"/>
      <c r="AG63" s="101"/>
      <c r="AH63" s="101"/>
      <c r="AI63" s="99"/>
      <c r="AJ63" s="99"/>
      <c r="AK63" s="99"/>
      <c r="AL63" s="99"/>
      <c r="AM63" s="99"/>
    </row>
    <row r="64" spans="1:39" ht="15.75" hidden="1" customHeight="1">
      <c r="A64" s="99"/>
      <c r="B64" s="99"/>
      <c r="C64" s="86" t="s">
        <v>235</v>
      </c>
      <c r="D64" s="87" t="s">
        <v>236</v>
      </c>
      <c r="E64" s="86" t="s">
        <v>107</v>
      </c>
      <c r="F64" s="86">
        <v>1.05</v>
      </c>
      <c r="G64" s="88">
        <v>4398.3500000000004</v>
      </c>
      <c r="H64" s="86">
        <v>1.0740000000000001</v>
      </c>
      <c r="I64" s="86">
        <v>1.0693999999999899</v>
      </c>
      <c r="J64" s="88">
        <f t="shared" si="12"/>
        <v>5304.2446340729512</v>
      </c>
      <c r="K64" s="89">
        <v>0.7984</v>
      </c>
      <c r="L64" s="88">
        <f t="shared" si="1"/>
        <v>4234.9089158438446</v>
      </c>
      <c r="M64" s="89">
        <v>0.13150000000000001</v>
      </c>
      <c r="N64" s="88">
        <f t="shared" si="2"/>
        <v>697.50816938059313</v>
      </c>
      <c r="O64" s="89">
        <v>9.1000000000000004E-3</v>
      </c>
      <c r="P64" s="88">
        <f t="shared" si="3"/>
        <v>48.268626170063861</v>
      </c>
      <c r="Q64" s="89">
        <v>0</v>
      </c>
      <c r="R64" s="88">
        <f t="shared" si="4"/>
        <v>0</v>
      </c>
      <c r="S64" s="89">
        <v>0</v>
      </c>
      <c r="T64" s="88">
        <f t="shared" si="5"/>
        <v>0</v>
      </c>
      <c r="U64" s="89">
        <v>6.9999999999999999E-4</v>
      </c>
      <c r="V64" s="88">
        <f t="shared" si="6"/>
        <v>3.7129712438510656</v>
      </c>
      <c r="W64" s="89">
        <v>0</v>
      </c>
      <c r="X64" s="88">
        <f t="shared" si="7"/>
        <v>0</v>
      </c>
      <c r="Y64" s="89">
        <v>6.9000000000000006E-2</v>
      </c>
      <c r="Z64" s="88">
        <f t="shared" si="8"/>
        <v>365.99287975103368</v>
      </c>
      <c r="AA64" s="89">
        <v>2.3E-3</v>
      </c>
      <c r="AB64" s="88">
        <f t="shared" si="9"/>
        <v>12.199762658367787</v>
      </c>
      <c r="AC64" s="89">
        <v>1.0109999999999999</v>
      </c>
      <c r="AD64" s="88">
        <f t="shared" si="10"/>
        <v>5362.5913250477533</v>
      </c>
      <c r="AE64" s="88">
        <f t="shared" si="11"/>
        <v>10666.835959120705</v>
      </c>
      <c r="AF64" s="100"/>
      <c r="AG64" s="101"/>
      <c r="AH64" s="101"/>
      <c r="AI64" s="99"/>
      <c r="AJ64" s="99"/>
      <c r="AK64" s="99"/>
      <c r="AL64" s="99"/>
      <c r="AM64" s="99"/>
    </row>
    <row r="65" spans="1:39" ht="15.75" hidden="1" customHeight="1">
      <c r="A65" s="99"/>
      <c r="B65" s="99"/>
      <c r="C65" s="86" t="s">
        <v>237</v>
      </c>
      <c r="D65" s="87" t="s">
        <v>238</v>
      </c>
      <c r="E65" s="86" t="s">
        <v>107</v>
      </c>
      <c r="F65" s="86">
        <v>1.05</v>
      </c>
      <c r="G65" s="88">
        <v>5864.46</v>
      </c>
      <c r="H65" s="86">
        <v>1.0740000000000001</v>
      </c>
      <c r="I65" s="86">
        <v>1.0693999999999899</v>
      </c>
      <c r="J65" s="88">
        <f t="shared" si="12"/>
        <v>7072.3181390147338</v>
      </c>
      <c r="K65" s="89">
        <v>0.7984</v>
      </c>
      <c r="L65" s="88">
        <f t="shared" si="1"/>
        <v>5646.5388021893632</v>
      </c>
      <c r="M65" s="89">
        <v>9.8599999999999993E-2</v>
      </c>
      <c r="N65" s="88">
        <f t="shared" si="2"/>
        <v>697.33056850685273</v>
      </c>
      <c r="O65" s="89">
        <v>6.7999999999999996E-3</v>
      </c>
      <c r="P65" s="88">
        <f t="shared" si="3"/>
        <v>48.091763345300187</v>
      </c>
      <c r="Q65" s="89">
        <v>0</v>
      </c>
      <c r="R65" s="88">
        <f t="shared" si="4"/>
        <v>0</v>
      </c>
      <c r="S65" s="89">
        <v>0</v>
      </c>
      <c r="T65" s="88">
        <f t="shared" si="5"/>
        <v>0</v>
      </c>
      <c r="U65" s="89">
        <v>5.0000000000000001E-4</v>
      </c>
      <c r="V65" s="88">
        <f t="shared" si="6"/>
        <v>3.536159069507367</v>
      </c>
      <c r="W65" s="89">
        <v>0</v>
      </c>
      <c r="X65" s="88">
        <f t="shared" si="7"/>
        <v>0</v>
      </c>
      <c r="Y65" s="89">
        <v>5.1799999999999999E-2</v>
      </c>
      <c r="Z65" s="88">
        <f t="shared" si="8"/>
        <v>366.34607960096321</v>
      </c>
      <c r="AA65" s="89">
        <v>1.6999999999999999E-3</v>
      </c>
      <c r="AB65" s="88">
        <f t="shared" si="9"/>
        <v>12.022940836325047</v>
      </c>
      <c r="AC65" s="89">
        <v>0.95779999999999998</v>
      </c>
      <c r="AD65" s="88">
        <f t="shared" si="10"/>
        <v>6773.8663135483121</v>
      </c>
      <c r="AE65" s="88">
        <f t="shared" si="11"/>
        <v>13846.184452563046</v>
      </c>
      <c r="AF65" s="100"/>
      <c r="AG65" s="101"/>
      <c r="AH65" s="101"/>
      <c r="AI65" s="99"/>
      <c r="AJ65" s="99"/>
      <c r="AK65" s="99"/>
      <c r="AL65" s="99"/>
      <c r="AM65" s="99"/>
    </row>
    <row r="66" spans="1:39" ht="15.75" hidden="1" customHeight="1">
      <c r="A66" s="99"/>
      <c r="B66" s="99"/>
      <c r="C66" s="86" t="s">
        <v>239</v>
      </c>
      <c r="D66" s="87" t="s">
        <v>240</v>
      </c>
      <c r="E66" s="86" t="s">
        <v>107</v>
      </c>
      <c r="F66" s="86">
        <v>1.05</v>
      </c>
      <c r="G66" s="88">
        <v>9968.56</v>
      </c>
      <c r="H66" s="86">
        <v>1.0740000000000001</v>
      </c>
      <c r="I66" s="86">
        <v>1.0693999999999899</v>
      </c>
      <c r="J66" s="88">
        <f t="shared" si="12"/>
        <v>12021.708342772687</v>
      </c>
      <c r="K66" s="89">
        <v>0.7984</v>
      </c>
      <c r="L66" s="88">
        <f t="shared" si="1"/>
        <v>9598.1319408697127</v>
      </c>
      <c r="M66" s="89">
        <v>5.8000000000000003E-2</v>
      </c>
      <c r="N66" s="88">
        <f t="shared" si="2"/>
        <v>697.25908388081587</v>
      </c>
      <c r="O66" s="89">
        <v>4.0000000000000001E-3</v>
      </c>
      <c r="P66" s="88">
        <f t="shared" si="3"/>
        <v>48.086833371090748</v>
      </c>
      <c r="Q66" s="89">
        <v>0</v>
      </c>
      <c r="R66" s="88">
        <f t="shared" si="4"/>
        <v>0</v>
      </c>
      <c r="S66" s="89">
        <v>0</v>
      </c>
      <c r="T66" s="88">
        <f t="shared" si="5"/>
        <v>0</v>
      </c>
      <c r="U66" s="89">
        <v>2.9999999999999997E-4</v>
      </c>
      <c r="V66" s="88">
        <f t="shared" si="6"/>
        <v>3.6065125028318055</v>
      </c>
      <c r="W66" s="89">
        <v>0</v>
      </c>
      <c r="X66" s="88">
        <f t="shared" si="7"/>
        <v>0</v>
      </c>
      <c r="Y66" s="89">
        <v>3.0499999999999999E-2</v>
      </c>
      <c r="Z66" s="88">
        <f t="shared" si="8"/>
        <v>366.66210445456693</v>
      </c>
      <c r="AA66" s="89">
        <v>1E-3</v>
      </c>
      <c r="AB66" s="88">
        <f t="shared" si="9"/>
        <v>12.021708342772687</v>
      </c>
      <c r="AC66" s="89">
        <v>0.89219999999999999</v>
      </c>
      <c r="AD66" s="88">
        <f t="shared" si="10"/>
        <v>10725.768183421791</v>
      </c>
      <c r="AE66" s="88">
        <f t="shared" si="11"/>
        <v>22747.476526194478</v>
      </c>
      <c r="AF66" s="100"/>
      <c r="AG66" s="101"/>
      <c r="AH66" s="101"/>
      <c r="AI66" s="99"/>
      <c r="AJ66" s="99"/>
      <c r="AK66" s="99"/>
      <c r="AL66" s="99"/>
      <c r="AM66" s="99"/>
    </row>
    <row r="67" spans="1:39" ht="15.75" hidden="1" customHeight="1">
      <c r="A67" s="99"/>
      <c r="B67" s="99"/>
      <c r="C67" s="86" t="s">
        <v>241</v>
      </c>
      <c r="D67" s="87" t="s">
        <v>242</v>
      </c>
      <c r="E67" s="86" t="s">
        <v>107</v>
      </c>
      <c r="F67" s="86">
        <v>1.05</v>
      </c>
      <c r="G67" s="88">
        <v>2011.81</v>
      </c>
      <c r="H67" s="86">
        <v>1.0740000000000001</v>
      </c>
      <c r="I67" s="86">
        <v>1.0693999999999899</v>
      </c>
      <c r="J67" s="88">
        <f t="shared" si="12"/>
        <v>2426.1671757077775</v>
      </c>
      <c r="K67" s="89">
        <v>0.80320000000000003</v>
      </c>
      <c r="L67" s="88">
        <f t="shared" si="1"/>
        <v>1948.6974755284868</v>
      </c>
      <c r="M67" s="89">
        <v>0.28749999999999998</v>
      </c>
      <c r="N67" s="88">
        <f t="shared" si="2"/>
        <v>697.52306301598594</v>
      </c>
      <c r="O67" s="89">
        <v>2.3199999999999998E-2</v>
      </c>
      <c r="P67" s="88">
        <f t="shared" si="3"/>
        <v>56.287078476420433</v>
      </c>
      <c r="Q67" s="89">
        <v>0</v>
      </c>
      <c r="R67" s="88">
        <f t="shared" si="4"/>
        <v>0</v>
      </c>
      <c r="S67" s="89">
        <v>4.8899999999999999E-2</v>
      </c>
      <c r="T67" s="88">
        <f t="shared" si="5"/>
        <v>118.63957489211032</v>
      </c>
      <c r="U67" s="89">
        <v>2.2000000000000001E-3</v>
      </c>
      <c r="V67" s="88">
        <f t="shared" si="6"/>
        <v>5.3375677865571109</v>
      </c>
      <c r="W67" s="89">
        <v>0</v>
      </c>
      <c r="X67" s="88">
        <f t="shared" si="7"/>
        <v>0</v>
      </c>
      <c r="Y67" s="89">
        <v>0.15090000000000001</v>
      </c>
      <c r="Z67" s="88">
        <f t="shared" si="8"/>
        <v>366.10862681430365</v>
      </c>
      <c r="AA67" s="89">
        <v>5.0000000000000001E-3</v>
      </c>
      <c r="AB67" s="88">
        <f t="shared" si="9"/>
        <v>12.130835878538887</v>
      </c>
      <c r="AC67" s="89">
        <v>1.3208</v>
      </c>
      <c r="AD67" s="88">
        <f t="shared" si="10"/>
        <v>3204.4816056748323</v>
      </c>
      <c r="AE67" s="88">
        <f t="shared" si="11"/>
        <v>5630.6487813826097</v>
      </c>
      <c r="AF67" s="100"/>
      <c r="AG67" s="101"/>
      <c r="AH67" s="101"/>
      <c r="AI67" s="99"/>
      <c r="AJ67" s="99"/>
      <c r="AK67" s="99"/>
      <c r="AL67" s="99"/>
      <c r="AM67" s="99"/>
    </row>
    <row r="68" spans="1:39" ht="15.75" hidden="1" customHeight="1">
      <c r="A68" s="99"/>
      <c r="B68" s="99"/>
      <c r="C68" s="86" t="s">
        <v>243</v>
      </c>
      <c r="D68" s="87" t="s">
        <v>244</v>
      </c>
      <c r="E68" s="86" t="s">
        <v>107</v>
      </c>
      <c r="F68" s="86">
        <v>1.05</v>
      </c>
      <c r="G68" s="88">
        <v>1840.67</v>
      </c>
      <c r="H68" s="86">
        <v>1.0740000000000001</v>
      </c>
      <c r="I68" s="86">
        <v>1.0693999999999899</v>
      </c>
      <c r="J68" s="88">
        <f t="shared" si="12"/>
        <v>2219.7787739945793</v>
      </c>
      <c r="K68" s="89">
        <v>0.80089999999999995</v>
      </c>
      <c r="L68" s="88">
        <f t="shared" si="1"/>
        <v>1777.8208200922584</v>
      </c>
      <c r="M68" s="89">
        <v>0.31430000000000002</v>
      </c>
      <c r="N68" s="88">
        <f t="shared" si="2"/>
        <v>697.67646866649636</v>
      </c>
      <c r="O68" s="89">
        <v>2.5100000000000001E-2</v>
      </c>
      <c r="P68" s="88">
        <f t="shared" si="3"/>
        <v>55.716447227263941</v>
      </c>
      <c r="Q68" s="89">
        <v>0</v>
      </c>
      <c r="R68" s="88">
        <f t="shared" si="4"/>
        <v>0</v>
      </c>
      <c r="S68" s="89">
        <v>5.8999999999999997E-2</v>
      </c>
      <c r="T68" s="88">
        <f t="shared" si="5"/>
        <v>130.96694766568018</v>
      </c>
      <c r="U68" s="89">
        <v>2.2000000000000001E-3</v>
      </c>
      <c r="V68" s="88">
        <f t="shared" si="6"/>
        <v>4.8835133027880744</v>
      </c>
      <c r="W68" s="89">
        <v>0</v>
      </c>
      <c r="X68" s="88">
        <f t="shared" si="7"/>
        <v>0</v>
      </c>
      <c r="Y68" s="89">
        <v>0.16500000000000001</v>
      </c>
      <c r="Z68" s="88">
        <f t="shared" si="8"/>
        <v>366.26349770910559</v>
      </c>
      <c r="AA68" s="89">
        <v>5.4000000000000003E-3</v>
      </c>
      <c r="AB68" s="88">
        <f t="shared" si="9"/>
        <v>11.986805379570729</v>
      </c>
      <c r="AC68" s="89">
        <v>1.3717999999999999</v>
      </c>
      <c r="AD68" s="88">
        <f t="shared" si="10"/>
        <v>3045.0925221657635</v>
      </c>
      <c r="AE68" s="88">
        <f t="shared" si="11"/>
        <v>5264.8712961603433</v>
      </c>
      <c r="AF68" s="100"/>
      <c r="AG68" s="101"/>
      <c r="AH68" s="101"/>
      <c r="AI68" s="99"/>
      <c r="AJ68" s="99"/>
      <c r="AK68" s="99"/>
      <c r="AL68" s="99"/>
      <c r="AM68" s="99"/>
    </row>
    <row r="69" spans="1:39" ht="15.75" hidden="1" customHeight="1">
      <c r="A69" s="99"/>
      <c r="B69" s="99"/>
      <c r="C69" s="86" t="s">
        <v>245</v>
      </c>
      <c r="D69" s="87" t="s">
        <v>246</v>
      </c>
      <c r="E69" s="86" t="s">
        <v>107</v>
      </c>
      <c r="F69" s="86">
        <v>1.05</v>
      </c>
      <c r="G69" s="88">
        <v>4641.01</v>
      </c>
      <c r="H69" s="86">
        <v>1.0740000000000001</v>
      </c>
      <c r="I69" s="86">
        <v>1.0693999999999899</v>
      </c>
      <c r="J69" s="88">
        <f t="shared" si="12"/>
        <v>5596.8834652037476</v>
      </c>
      <c r="K69" s="89">
        <v>0.81969999999999998</v>
      </c>
      <c r="L69" s="88">
        <f t="shared" si="1"/>
        <v>4587.7653764275119</v>
      </c>
      <c r="M69" s="89">
        <v>0.1246</v>
      </c>
      <c r="N69" s="88">
        <f t="shared" si="2"/>
        <v>697.37167976438695</v>
      </c>
      <c r="O69" s="89">
        <v>8.3000000000000001E-3</v>
      </c>
      <c r="P69" s="88">
        <f t="shared" si="3"/>
        <v>46.454132761191104</v>
      </c>
      <c r="Q69" s="89">
        <v>0</v>
      </c>
      <c r="R69" s="88">
        <f t="shared" si="4"/>
        <v>0</v>
      </c>
      <c r="S69" s="89">
        <v>0</v>
      </c>
      <c r="T69" s="88">
        <f t="shared" si="5"/>
        <v>0</v>
      </c>
      <c r="U69" s="89">
        <v>1.2999999999999999E-3</v>
      </c>
      <c r="V69" s="88">
        <f t="shared" si="6"/>
        <v>7.2759485047648713</v>
      </c>
      <c r="W69" s="89">
        <v>0</v>
      </c>
      <c r="X69" s="88">
        <f t="shared" si="7"/>
        <v>0</v>
      </c>
      <c r="Y69" s="89">
        <v>6.54E-2</v>
      </c>
      <c r="Z69" s="88">
        <f t="shared" si="8"/>
        <v>366.03617862432509</v>
      </c>
      <c r="AA69" s="89">
        <v>2.2000000000000001E-3</v>
      </c>
      <c r="AB69" s="88">
        <f t="shared" si="9"/>
        <v>12.313143623448246</v>
      </c>
      <c r="AC69" s="89">
        <v>1.0215000000000001</v>
      </c>
      <c r="AD69" s="88">
        <f t="shared" si="10"/>
        <v>5717.2164597056289</v>
      </c>
      <c r="AE69" s="88">
        <f t="shared" si="11"/>
        <v>11314.099924909377</v>
      </c>
      <c r="AF69" s="100"/>
      <c r="AG69" s="101"/>
      <c r="AH69" s="101"/>
      <c r="AI69" s="99"/>
      <c r="AJ69" s="99"/>
      <c r="AK69" s="99"/>
      <c r="AL69" s="99"/>
      <c r="AM69" s="99"/>
    </row>
    <row r="70" spans="1:39" ht="15.75" hidden="1" customHeight="1">
      <c r="A70" s="99"/>
      <c r="B70" s="99"/>
      <c r="C70" s="86" t="s">
        <v>247</v>
      </c>
      <c r="D70" s="87" t="s">
        <v>248</v>
      </c>
      <c r="E70" s="86" t="s">
        <v>107</v>
      </c>
      <c r="F70" s="86">
        <v>1.05</v>
      </c>
      <c r="G70" s="88">
        <v>6188.02</v>
      </c>
      <c r="H70" s="86">
        <v>1.0740000000000001</v>
      </c>
      <c r="I70" s="86">
        <v>1.0693999999999899</v>
      </c>
      <c r="J70" s="88">
        <f t="shared" si="12"/>
        <v>7462.5193266875312</v>
      </c>
      <c r="K70" s="89">
        <v>0.81969999999999998</v>
      </c>
      <c r="L70" s="88">
        <f t="shared" si="1"/>
        <v>6117.0270920857693</v>
      </c>
      <c r="M70" s="89">
        <v>9.35E-2</v>
      </c>
      <c r="N70" s="88">
        <f t="shared" si="2"/>
        <v>697.74555704528416</v>
      </c>
      <c r="O70" s="89">
        <v>6.1999999999999998E-3</v>
      </c>
      <c r="P70" s="88">
        <f t="shared" si="3"/>
        <v>46.267619825462695</v>
      </c>
      <c r="Q70" s="89">
        <v>0</v>
      </c>
      <c r="R70" s="88">
        <f t="shared" si="4"/>
        <v>0</v>
      </c>
      <c r="S70" s="89">
        <v>0</v>
      </c>
      <c r="T70" s="88">
        <f t="shared" si="5"/>
        <v>0</v>
      </c>
      <c r="U70" s="89">
        <v>1E-3</v>
      </c>
      <c r="V70" s="88">
        <f t="shared" si="6"/>
        <v>7.4625193266875316</v>
      </c>
      <c r="W70" s="89">
        <v>0</v>
      </c>
      <c r="X70" s="88">
        <f t="shared" si="7"/>
        <v>0</v>
      </c>
      <c r="Y70" s="89">
        <v>4.9099999999999998E-2</v>
      </c>
      <c r="Z70" s="88">
        <f t="shared" si="8"/>
        <v>366.40969894035777</v>
      </c>
      <c r="AA70" s="89">
        <v>1.6000000000000001E-3</v>
      </c>
      <c r="AB70" s="88">
        <f t="shared" si="9"/>
        <v>11.94003092270005</v>
      </c>
      <c r="AC70" s="89">
        <v>0.97109999999999996</v>
      </c>
      <c r="AD70" s="88">
        <f t="shared" si="10"/>
        <v>7246.852518146261</v>
      </c>
      <c r="AE70" s="88">
        <f t="shared" si="11"/>
        <v>14709.371844833793</v>
      </c>
      <c r="AF70" s="100"/>
      <c r="AG70" s="101"/>
      <c r="AH70" s="101"/>
      <c r="AI70" s="99"/>
      <c r="AJ70" s="99"/>
      <c r="AK70" s="99"/>
      <c r="AL70" s="99"/>
      <c r="AM70" s="99"/>
    </row>
    <row r="71" spans="1:39" ht="15.75" hidden="1" customHeight="1">
      <c r="A71" s="99"/>
      <c r="B71" s="99"/>
      <c r="C71" s="86" t="s">
        <v>249</v>
      </c>
      <c r="D71" s="87" t="s">
        <v>250</v>
      </c>
      <c r="E71" s="86" t="s">
        <v>107</v>
      </c>
      <c r="F71" s="86">
        <v>1.05</v>
      </c>
      <c r="G71" s="88">
        <v>10152.41</v>
      </c>
      <c r="H71" s="86">
        <v>1.0740000000000001</v>
      </c>
      <c r="I71" s="86">
        <v>1.0693999999999899</v>
      </c>
      <c r="J71" s="88">
        <f t="shared" si="12"/>
        <v>12243.424526335686</v>
      </c>
      <c r="K71" s="89">
        <v>0.81969999999999998</v>
      </c>
      <c r="L71" s="88">
        <f t="shared" si="1"/>
        <v>10035.935084237362</v>
      </c>
      <c r="M71" s="89">
        <v>5.7000000000000002E-2</v>
      </c>
      <c r="N71" s="88">
        <f t="shared" si="2"/>
        <v>697.87519800113409</v>
      </c>
      <c r="O71" s="89">
        <v>3.8E-3</v>
      </c>
      <c r="P71" s="88">
        <f t="shared" si="3"/>
        <v>46.525013200075605</v>
      </c>
      <c r="Q71" s="89">
        <v>0</v>
      </c>
      <c r="R71" s="88">
        <f t="shared" si="4"/>
        <v>0</v>
      </c>
      <c r="S71" s="89">
        <v>0</v>
      </c>
      <c r="T71" s="88">
        <f t="shared" si="5"/>
        <v>0</v>
      </c>
      <c r="U71" s="89">
        <v>5.9999999999999995E-4</v>
      </c>
      <c r="V71" s="88">
        <f t="shared" si="6"/>
        <v>7.3460547158014107</v>
      </c>
      <c r="W71" s="89">
        <v>0</v>
      </c>
      <c r="X71" s="88">
        <f t="shared" si="7"/>
        <v>0</v>
      </c>
      <c r="Y71" s="89">
        <v>2.9899999999999999E-2</v>
      </c>
      <c r="Z71" s="88">
        <f t="shared" si="8"/>
        <v>366.07839333743703</v>
      </c>
      <c r="AA71" s="89">
        <v>1E-3</v>
      </c>
      <c r="AB71" s="88">
        <f t="shared" si="9"/>
        <v>12.243424526335687</v>
      </c>
      <c r="AC71" s="89">
        <v>0.91200000000000003</v>
      </c>
      <c r="AD71" s="88">
        <f t="shared" si="10"/>
        <v>11166.003168018146</v>
      </c>
      <c r="AE71" s="88">
        <f t="shared" si="11"/>
        <v>23409.427694353832</v>
      </c>
      <c r="AF71" s="100"/>
      <c r="AG71" s="101"/>
      <c r="AH71" s="101"/>
      <c r="AI71" s="99"/>
      <c r="AJ71" s="99"/>
      <c r="AK71" s="99"/>
      <c r="AL71" s="99"/>
      <c r="AM71" s="99"/>
    </row>
    <row r="72" spans="1:39" ht="15.75" hidden="1" customHeight="1">
      <c r="A72" s="99"/>
      <c r="B72" s="99"/>
      <c r="C72" s="86" t="s">
        <v>251</v>
      </c>
      <c r="D72" s="87" t="s">
        <v>252</v>
      </c>
      <c r="E72" s="86" t="s">
        <v>107</v>
      </c>
      <c r="F72" s="86">
        <v>1.05</v>
      </c>
      <c r="G72" s="88">
        <v>3099.92</v>
      </c>
      <c r="H72" s="86">
        <v>1.0740000000000001</v>
      </c>
      <c r="I72" s="86">
        <v>1.0693999999999899</v>
      </c>
      <c r="J72" s="88">
        <f t="shared" si="12"/>
        <v>3738.386901009565</v>
      </c>
      <c r="K72" s="89">
        <v>0.82110000000000005</v>
      </c>
      <c r="L72" s="88">
        <f t="shared" si="1"/>
        <v>3069.5894844189538</v>
      </c>
      <c r="M72" s="89">
        <v>0.18659999999999999</v>
      </c>
      <c r="N72" s="88">
        <f t="shared" si="2"/>
        <v>697.58299572838473</v>
      </c>
      <c r="O72" s="89">
        <v>1.24E-2</v>
      </c>
      <c r="P72" s="88">
        <f t="shared" si="3"/>
        <v>46.355997572518604</v>
      </c>
      <c r="Q72" s="89">
        <v>0</v>
      </c>
      <c r="R72" s="88">
        <f t="shared" si="4"/>
        <v>0</v>
      </c>
      <c r="S72" s="89">
        <v>1.0699999999999999E-2</v>
      </c>
      <c r="T72" s="88">
        <f t="shared" si="5"/>
        <v>40.000739840802346</v>
      </c>
      <c r="U72" s="89">
        <v>1.6000000000000001E-3</v>
      </c>
      <c r="V72" s="88">
        <f t="shared" si="6"/>
        <v>5.9814190416153039</v>
      </c>
      <c r="W72" s="89">
        <v>0</v>
      </c>
      <c r="X72" s="88">
        <f t="shared" si="7"/>
        <v>0</v>
      </c>
      <c r="Y72" s="89">
        <v>9.8000000000000004E-2</v>
      </c>
      <c r="Z72" s="88">
        <f t="shared" si="8"/>
        <v>366.36191629893739</v>
      </c>
      <c r="AA72" s="89">
        <v>3.2000000000000002E-3</v>
      </c>
      <c r="AB72" s="88">
        <f t="shared" si="9"/>
        <v>11.962838083230608</v>
      </c>
      <c r="AC72" s="89">
        <v>1.1335999999999999</v>
      </c>
      <c r="AD72" s="88">
        <f t="shared" si="10"/>
        <v>4237.8353909844427</v>
      </c>
      <c r="AE72" s="88">
        <f t="shared" si="11"/>
        <v>7976.2222919940077</v>
      </c>
      <c r="AF72" s="100"/>
      <c r="AG72" s="101"/>
      <c r="AH72" s="101"/>
      <c r="AI72" s="99"/>
      <c r="AJ72" s="99"/>
      <c r="AK72" s="99"/>
      <c r="AL72" s="99"/>
      <c r="AM72" s="99"/>
    </row>
    <row r="73" spans="1:39" ht="15.75" hidden="1" customHeight="1">
      <c r="A73" s="99"/>
      <c r="B73" s="99"/>
      <c r="C73" s="86" t="s">
        <v>253</v>
      </c>
      <c r="D73" s="87" t="s">
        <v>254</v>
      </c>
      <c r="E73" s="86" t="s">
        <v>107</v>
      </c>
      <c r="F73" s="86">
        <v>1.05</v>
      </c>
      <c r="G73" s="88">
        <v>4133.22</v>
      </c>
      <c r="H73" s="86">
        <v>1.0740000000000001</v>
      </c>
      <c r="I73" s="86">
        <v>1.0693999999999899</v>
      </c>
      <c r="J73" s="88">
        <f t="shared" si="12"/>
        <v>4984.5078282635532</v>
      </c>
      <c r="K73" s="89">
        <v>0.82110000000000005</v>
      </c>
      <c r="L73" s="88">
        <f t="shared" si="1"/>
        <v>4092.7793777872039</v>
      </c>
      <c r="M73" s="89">
        <v>0.1399</v>
      </c>
      <c r="N73" s="88">
        <f t="shared" si="2"/>
        <v>697.3326451740711</v>
      </c>
      <c r="O73" s="89">
        <v>9.2999999999999992E-3</v>
      </c>
      <c r="P73" s="88">
        <f t="shared" si="3"/>
        <v>46.35592280285104</v>
      </c>
      <c r="Q73" s="89">
        <v>0</v>
      </c>
      <c r="R73" s="88">
        <f t="shared" si="4"/>
        <v>0</v>
      </c>
      <c r="S73" s="89">
        <v>0</v>
      </c>
      <c r="T73" s="88">
        <f t="shared" si="5"/>
        <v>0</v>
      </c>
      <c r="U73" s="89">
        <v>1.1999999999999999E-3</v>
      </c>
      <c r="V73" s="88">
        <f t="shared" si="6"/>
        <v>5.9814093939162634</v>
      </c>
      <c r="W73" s="89">
        <v>0</v>
      </c>
      <c r="X73" s="88">
        <f t="shared" si="7"/>
        <v>0</v>
      </c>
      <c r="Y73" s="89">
        <v>7.3499999999999996E-2</v>
      </c>
      <c r="Z73" s="88">
        <f t="shared" si="8"/>
        <v>366.36132537737114</v>
      </c>
      <c r="AA73" s="89">
        <v>2.3999999999999998E-3</v>
      </c>
      <c r="AB73" s="88">
        <f t="shared" si="9"/>
        <v>11.962818787832527</v>
      </c>
      <c r="AC73" s="89">
        <v>1.0474000000000001</v>
      </c>
      <c r="AD73" s="88">
        <f t="shared" si="10"/>
        <v>5220.7734993232461</v>
      </c>
      <c r="AE73" s="88">
        <f t="shared" si="11"/>
        <v>10205.281327586799</v>
      </c>
      <c r="AF73" s="100"/>
      <c r="AG73" s="101"/>
      <c r="AH73" s="101"/>
      <c r="AI73" s="99"/>
      <c r="AJ73" s="99"/>
      <c r="AK73" s="99"/>
      <c r="AL73" s="99"/>
      <c r="AM73" s="99"/>
    </row>
    <row r="74" spans="1:39" ht="27.75" hidden="1" customHeight="1">
      <c r="A74" s="99"/>
      <c r="B74" s="99"/>
      <c r="C74" s="86" t="s">
        <v>255</v>
      </c>
      <c r="D74" s="87" t="s">
        <v>256</v>
      </c>
      <c r="E74" s="86" t="s">
        <v>107</v>
      </c>
      <c r="F74" s="86">
        <v>1.05</v>
      </c>
      <c r="G74" s="88">
        <v>5881.64</v>
      </c>
      <c r="H74" s="86">
        <v>1.0740000000000001</v>
      </c>
      <c r="I74" s="86">
        <v>1.0693999999999899</v>
      </c>
      <c r="J74" s="88">
        <f t="shared" si="12"/>
        <v>7093.0365727031349</v>
      </c>
      <c r="K74" s="89">
        <v>0.82110000000000005</v>
      </c>
      <c r="L74" s="88">
        <f t="shared" si="1"/>
        <v>5824.0923298465441</v>
      </c>
      <c r="M74" s="89">
        <v>9.8299999999999998E-2</v>
      </c>
      <c r="N74" s="88">
        <f t="shared" si="2"/>
        <v>697.24549509671817</v>
      </c>
      <c r="O74" s="89">
        <v>6.4999999999999997E-3</v>
      </c>
      <c r="P74" s="88">
        <f t="shared" si="3"/>
        <v>46.104737722570377</v>
      </c>
      <c r="Q74" s="89">
        <v>0</v>
      </c>
      <c r="R74" s="88">
        <f t="shared" si="4"/>
        <v>0</v>
      </c>
      <c r="S74" s="89">
        <v>0</v>
      </c>
      <c r="T74" s="88">
        <f t="shared" si="5"/>
        <v>0</v>
      </c>
      <c r="U74" s="89">
        <v>8.9999999999999998E-4</v>
      </c>
      <c r="V74" s="88">
        <f t="shared" si="6"/>
        <v>6.3837329154328213</v>
      </c>
      <c r="W74" s="89">
        <v>0</v>
      </c>
      <c r="X74" s="88">
        <f t="shared" si="7"/>
        <v>0</v>
      </c>
      <c r="Y74" s="89">
        <v>5.16E-2</v>
      </c>
      <c r="Z74" s="88">
        <f t="shared" si="8"/>
        <v>366.00068715148177</v>
      </c>
      <c r="AA74" s="89">
        <v>1.6999999999999999E-3</v>
      </c>
      <c r="AB74" s="88">
        <f t="shared" si="9"/>
        <v>12.058162173595329</v>
      </c>
      <c r="AC74" s="89">
        <v>0.98019999999999996</v>
      </c>
      <c r="AD74" s="88">
        <f t="shared" si="10"/>
        <v>6952.5944485636128</v>
      </c>
      <c r="AE74" s="88">
        <f t="shared" si="11"/>
        <v>14045.631021266749</v>
      </c>
      <c r="AF74" s="100"/>
      <c r="AG74" s="101"/>
      <c r="AH74" s="101"/>
      <c r="AI74" s="99"/>
      <c r="AJ74" s="99"/>
      <c r="AK74" s="99"/>
      <c r="AL74" s="99"/>
      <c r="AM74" s="99"/>
    </row>
    <row r="75" spans="1:39" ht="15.75" hidden="1" customHeight="1">
      <c r="A75" s="99"/>
      <c r="B75" s="99"/>
      <c r="C75" s="86" t="s">
        <v>257</v>
      </c>
      <c r="D75" s="87" t="s">
        <v>258</v>
      </c>
      <c r="E75" s="86" t="s">
        <v>107</v>
      </c>
      <c r="F75" s="86">
        <v>1.05</v>
      </c>
      <c r="G75" s="88">
        <v>2509.4</v>
      </c>
      <c r="H75" s="86">
        <v>1.0740000000000001</v>
      </c>
      <c r="I75" s="86">
        <v>1.0693999999999899</v>
      </c>
      <c r="J75" s="88">
        <f t="shared" si="12"/>
        <v>3026.2419963719722</v>
      </c>
      <c r="K75" s="89">
        <v>0.79379999999999995</v>
      </c>
      <c r="L75" s="88">
        <f t="shared" si="1"/>
        <v>2402.2308967200715</v>
      </c>
      <c r="M75" s="89">
        <v>0.23050000000000001</v>
      </c>
      <c r="N75" s="88">
        <f t="shared" si="2"/>
        <v>697.54878016373959</v>
      </c>
      <c r="O75" s="89">
        <v>1.5299999999999999E-2</v>
      </c>
      <c r="P75" s="88">
        <f t="shared" si="3"/>
        <v>46.301502544491171</v>
      </c>
      <c r="Q75" s="89">
        <v>0</v>
      </c>
      <c r="R75" s="88">
        <f t="shared" si="4"/>
        <v>0</v>
      </c>
      <c r="S75" s="89">
        <v>2.7300000000000001E-2</v>
      </c>
      <c r="T75" s="88">
        <f t="shared" si="5"/>
        <v>82.616406500954838</v>
      </c>
      <c r="U75" s="89">
        <v>1.1000000000000001E-3</v>
      </c>
      <c r="V75" s="88">
        <f t="shared" si="6"/>
        <v>3.3288661960091694</v>
      </c>
      <c r="W75" s="89">
        <v>0</v>
      </c>
      <c r="X75" s="88">
        <f t="shared" si="7"/>
        <v>0</v>
      </c>
      <c r="Y75" s="89">
        <v>0.121</v>
      </c>
      <c r="Z75" s="88">
        <f t="shared" si="8"/>
        <v>366.1752815610086</v>
      </c>
      <c r="AA75" s="89">
        <v>4.0000000000000001E-3</v>
      </c>
      <c r="AB75" s="88">
        <f t="shared" si="9"/>
        <v>12.104967985487889</v>
      </c>
      <c r="AC75" s="89">
        <v>1.1930000000000001</v>
      </c>
      <c r="AD75" s="88">
        <f t="shared" si="10"/>
        <v>3610.3067016717628</v>
      </c>
      <c r="AE75" s="88">
        <f t="shared" si="11"/>
        <v>6636.5486980437345</v>
      </c>
      <c r="AF75" s="100"/>
      <c r="AG75" s="101"/>
      <c r="AH75" s="101"/>
      <c r="AI75" s="99"/>
      <c r="AJ75" s="99"/>
      <c r="AK75" s="99"/>
      <c r="AL75" s="99"/>
      <c r="AM75" s="99"/>
    </row>
    <row r="76" spans="1:39" ht="15.75" hidden="1" customHeight="1">
      <c r="A76" s="99"/>
      <c r="B76" s="99"/>
      <c r="C76" s="86" t="s">
        <v>259</v>
      </c>
      <c r="D76" s="87" t="s">
        <v>260</v>
      </c>
      <c r="E76" s="86" t="s">
        <v>107</v>
      </c>
      <c r="F76" s="86">
        <v>1.05</v>
      </c>
      <c r="G76" s="88">
        <v>3345.86</v>
      </c>
      <c r="H76" s="86">
        <v>1.0740000000000001</v>
      </c>
      <c r="I76" s="86">
        <v>1.0693999999999899</v>
      </c>
      <c r="J76" s="88">
        <f t="shared" si="12"/>
        <v>4034.9812887467624</v>
      </c>
      <c r="K76" s="89">
        <v>0.79379999999999995</v>
      </c>
      <c r="L76" s="88">
        <f t="shared" si="1"/>
        <v>3202.9681470071796</v>
      </c>
      <c r="M76" s="89">
        <v>0.1729</v>
      </c>
      <c r="N76" s="88">
        <f t="shared" si="2"/>
        <v>697.64826482431522</v>
      </c>
      <c r="O76" s="89">
        <v>1.15E-2</v>
      </c>
      <c r="P76" s="88">
        <f t="shared" si="3"/>
        <v>46.402284820587766</v>
      </c>
      <c r="Q76" s="89">
        <v>0</v>
      </c>
      <c r="R76" s="88">
        <f t="shared" si="4"/>
        <v>0</v>
      </c>
      <c r="S76" s="89">
        <v>5.4999999999999997E-3</v>
      </c>
      <c r="T76" s="88">
        <f t="shared" si="5"/>
        <v>22.192397088107192</v>
      </c>
      <c r="U76" s="89">
        <v>8.0000000000000004E-4</v>
      </c>
      <c r="V76" s="88">
        <f t="shared" si="6"/>
        <v>3.2279850309974103</v>
      </c>
      <c r="W76" s="89">
        <v>0</v>
      </c>
      <c r="X76" s="88">
        <f t="shared" si="7"/>
        <v>0</v>
      </c>
      <c r="Y76" s="89">
        <v>9.0800000000000006E-2</v>
      </c>
      <c r="Z76" s="88">
        <f t="shared" si="8"/>
        <v>366.37630101820605</v>
      </c>
      <c r="AA76" s="89">
        <v>3.0000000000000001E-3</v>
      </c>
      <c r="AB76" s="88">
        <f t="shared" si="9"/>
        <v>12.104943866240287</v>
      </c>
      <c r="AC76" s="89">
        <v>1.0782</v>
      </c>
      <c r="AD76" s="88">
        <f t="shared" si="10"/>
        <v>4350.516825526759</v>
      </c>
      <c r="AE76" s="88">
        <f t="shared" si="11"/>
        <v>8385.4981142735214</v>
      </c>
      <c r="AF76" s="100"/>
      <c r="AG76" s="101"/>
      <c r="AH76" s="101"/>
      <c r="AI76" s="99"/>
      <c r="AJ76" s="99"/>
      <c r="AK76" s="99"/>
      <c r="AL76" s="99"/>
      <c r="AM76" s="99"/>
    </row>
    <row r="77" spans="1:39" ht="15.75" hidden="1" customHeight="1">
      <c r="A77" s="99"/>
      <c r="B77" s="99"/>
      <c r="C77" s="86" t="s">
        <v>261</v>
      </c>
      <c r="D77" s="87" t="s">
        <v>262</v>
      </c>
      <c r="E77" s="86" t="s">
        <v>107</v>
      </c>
      <c r="F77" s="86">
        <v>1.05</v>
      </c>
      <c r="G77" s="88">
        <v>5187.51</v>
      </c>
      <c r="H77" s="86">
        <v>1.0740000000000001</v>
      </c>
      <c r="I77" s="86">
        <v>1.0693999999999899</v>
      </c>
      <c r="J77" s="88">
        <f t="shared" si="12"/>
        <v>6255.9419058737421</v>
      </c>
      <c r="K77" s="89">
        <v>0.79379999999999995</v>
      </c>
      <c r="L77" s="88">
        <f t="shared" si="1"/>
        <v>4965.9666848825764</v>
      </c>
      <c r="M77" s="89">
        <v>0.1115</v>
      </c>
      <c r="N77" s="88">
        <f t="shared" si="2"/>
        <v>697.53752250492221</v>
      </c>
      <c r="O77" s="89">
        <v>7.4000000000000003E-3</v>
      </c>
      <c r="P77" s="88">
        <f t="shared" si="3"/>
        <v>46.293970103465696</v>
      </c>
      <c r="Q77" s="89">
        <v>0</v>
      </c>
      <c r="R77" s="88">
        <f t="shared" si="4"/>
        <v>0</v>
      </c>
      <c r="S77" s="89">
        <v>0</v>
      </c>
      <c r="T77" s="88">
        <f t="shared" si="5"/>
        <v>0</v>
      </c>
      <c r="U77" s="89">
        <v>5.0000000000000001E-4</v>
      </c>
      <c r="V77" s="88">
        <f t="shared" si="6"/>
        <v>3.1279709529368711</v>
      </c>
      <c r="W77" s="89">
        <v>0</v>
      </c>
      <c r="X77" s="88">
        <f t="shared" si="7"/>
        <v>0</v>
      </c>
      <c r="Y77" s="89">
        <v>5.8500000000000003E-2</v>
      </c>
      <c r="Z77" s="88">
        <f t="shared" si="8"/>
        <v>365.97260149361392</v>
      </c>
      <c r="AA77" s="89">
        <v>1.9E-3</v>
      </c>
      <c r="AB77" s="88">
        <f t="shared" si="9"/>
        <v>11.88628962116011</v>
      </c>
      <c r="AC77" s="89">
        <v>0.97370000000000001</v>
      </c>
      <c r="AD77" s="88">
        <f t="shared" si="10"/>
        <v>6091.4106337492631</v>
      </c>
      <c r="AE77" s="88">
        <f t="shared" si="11"/>
        <v>12347.352539623005</v>
      </c>
      <c r="AF77" s="100"/>
      <c r="AG77" s="101"/>
      <c r="AH77" s="101"/>
      <c r="AI77" s="99"/>
      <c r="AJ77" s="99"/>
      <c r="AK77" s="99"/>
      <c r="AL77" s="99"/>
      <c r="AM77" s="99"/>
    </row>
    <row r="78" spans="1:39" ht="15.75" hidden="1" customHeight="1">
      <c r="A78" s="99"/>
      <c r="B78" s="99"/>
      <c r="C78" s="86" t="s">
        <v>263</v>
      </c>
      <c r="D78" s="87" t="s">
        <v>264</v>
      </c>
      <c r="E78" s="86" t="s">
        <v>107</v>
      </c>
      <c r="F78" s="86">
        <v>1.05</v>
      </c>
      <c r="G78" s="88">
        <v>2282.9699999999998</v>
      </c>
      <c r="H78" s="86">
        <v>1.0740000000000001</v>
      </c>
      <c r="I78" s="86">
        <v>1.0693999999999899</v>
      </c>
      <c r="J78" s="88">
        <f t="shared" si="12"/>
        <v>2753.1759346685744</v>
      </c>
      <c r="K78" s="89">
        <v>0.79910000000000003</v>
      </c>
      <c r="L78" s="88">
        <f t="shared" si="1"/>
        <v>2200.0628893936578</v>
      </c>
      <c r="M78" s="89">
        <v>0.25340000000000001</v>
      </c>
      <c r="N78" s="88">
        <f t="shared" si="2"/>
        <v>697.65478184501683</v>
      </c>
      <c r="O78" s="89">
        <v>0</v>
      </c>
      <c r="P78" s="88">
        <f t="shared" si="3"/>
        <v>0</v>
      </c>
      <c r="Q78" s="89">
        <v>0</v>
      </c>
      <c r="R78" s="88">
        <f t="shared" si="4"/>
        <v>0</v>
      </c>
      <c r="S78" s="89">
        <v>3.5900000000000001E-2</v>
      </c>
      <c r="T78" s="88">
        <f t="shared" si="5"/>
        <v>98.839016054601828</v>
      </c>
      <c r="U78" s="89">
        <v>1.4E-3</v>
      </c>
      <c r="V78" s="88">
        <f t="shared" si="6"/>
        <v>3.8544463085360041</v>
      </c>
      <c r="W78" s="89">
        <v>0</v>
      </c>
      <c r="X78" s="88">
        <f t="shared" si="7"/>
        <v>0</v>
      </c>
      <c r="Y78" s="89">
        <v>0.13300000000000001</v>
      </c>
      <c r="Z78" s="88">
        <f t="shared" si="8"/>
        <v>366.17239931092041</v>
      </c>
      <c r="AA78" s="89">
        <v>4.4000000000000003E-3</v>
      </c>
      <c r="AB78" s="88">
        <f t="shared" si="9"/>
        <v>12.113974112541728</v>
      </c>
      <c r="AC78" s="89">
        <v>1.2272000000000001</v>
      </c>
      <c r="AD78" s="88">
        <f t="shared" si="10"/>
        <v>3378.6975070252747</v>
      </c>
      <c r="AE78" s="88">
        <f t="shared" si="11"/>
        <v>6131.8734416938496</v>
      </c>
      <c r="AF78" s="100"/>
      <c r="AG78" s="101"/>
      <c r="AH78" s="101"/>
      <c r="AI78" s="99"/>
      <c r="AJ78" s="99"/>
      <c r="AK78" s="99"/>
      <c r="AL78" s="99"/>
      <c r="AM78" s="99"/>
    </row>
    <row r="79" spans="1:39" ht="15.75" hidden="1" customHeight="1">
      <c r="A79" s="99"/>
      <c r="B79" s="99"/>
      <c r="C79" s="86" t="s">
        <v>265</v>
      </c>
      <c r="D79" s="87" t="s">
        <v>266</v>
      </c>
      <c r="E79" s="86" t="s">
        <v>107</v>
      </c>
      <c r="F79" s="86">
        <v>1.05</v>
      </c>
      <c r="G79" s="88">
        <v>1808.88</v>
      </c>
      <c r="H79" s="86">
        <v>1.0740000000000001</v>
      </c>
      <c r="I79" s="86">
        <v>1.0693999999999899</v>
      </c>
      <c r="J79" s="88">
        <f t="shared" si="12"/>
        <v>2181.4412299343799</v>
      </c>
      <c r="K79" s="89">
        <v>0.8</v>
      </c>
      <c r="L79" s="88">
        <f t="shared" si="1"/>
        <v>1745.152983947504</v>
      </c>
      <c r="M79" s="89">
        <v>0.31979999999999997</v>
      </c>
      <c r="N79" s="88">
        <f t="shared" si="2"/>
        <v>697.62490533301457</v>
      </c>
      <c r="O79" s="89">
        <v>2.3800000000000002E-2</v>
      </c>
      <c r="P79" s="88">
        <f t="shared" si="3"/>
        <v>51.918301272438242</v>
      </c>
      <c r="Q79" s="89">
        <v>0</v>
      </c>
      <c r="R79" s="88">
        <f t="shared" si="4"/>
        <v>0</v>
      </c>
      <c r="S79" s="89">
        <v>6.1100000000000002E-2</v>
      </c>
      <c r="T79" s="88">
        <f t="shared" si="5"/>
        <v>133.2860591489906</v>
      </c>
      <c r="U79" s="89">
        <v>2.2000000000000001E-3</v>
      </c>
      <c r="V79" s="88">
        <f t="shared" si="6"/>
        <v>4.7991707058556363</v>
      </c>
      <c r="W79" s="89">
        <v>0</v>
      </c>
      <c r="X79" s="88">
        <f t="shared" si="7"/>
        <v>0</v>
      </c>
      <c r="Y79" s="89">
        <v>0.16789999999999999</v>
      </c>
      <c r="Z79" s="88">
        <f t="shared" si="8"/>
        <v>366.26398250598237</v>
      </c>
      <c r="AA79" s="89">
        <v>5.4999999999999997E-3</v>
      </c>
      <c r="AB79" s="88">
        <f t="shared" si="9"/>
        <v>11.997926764639088</v>
      </c>
      <c r="AC79" s="89">
        <v>1.3802000000000001</v>
      </c>
      <c r="AD79" s="88">
        <f t="shared" si="10"/>
        <v>3010.8251855554313</v>
      </c>
      <c r="AE79" s="88">
        <f t="shared" si="11"/>
        <v>5192.2664154898112</v>
      </c>
      <c r="AF79" s="100"/>
      <c r="AG79" s="101"/>
      <c r="AH79" s="101"/>
      <c r="AI79" s="99"/>
      <c r="AJ79" s="99"/>
      <c r="AK79" s="99"/>
      <c r="AL79" s="99"/>
      <c r="AM79" s="99"/>
    </row>
    <row r="80" spans="1:39" ht="15.75" hidden="1" customHeight="1">
      <c r="A80" s="99"/>
      <c r="B80" s="99"/>
      <c r="C80" s="86" t="s">
        <v>267</v>
      </c>
      <c r="D80" s="87" t="s">
        <v>268</v>
      </c>
      <c r="E80" s="86" t="s">
        <v>107</v>
      </c>
      <c r="F80" s="86">
        <v>1.05</v>
      </c>
      <c r="G80" s="88">
        <v>2558.31</v>
      </c>
      <c r="H80" s="86">
        <v>1.0740000000000001</v>
      </c>
      <c r="I80" s="86">
        <v>1.0693999999999899</v>
      </c>
      <c r="J80" s="88">
        <f t="shared" si="12"/>
        <v>3085.2256163777715</v>
      </c>
      <c r="K80" s="89">
        <v>0.80100000000000005</v>
      </c>
      <c r="L80" s="88">
        <f t="shared" si="1"/>
        <v>2471.2657187185951</v>
      </c>
      <c r="M80" s="89">
        <v>0.2261</v>
      </c>
      <c r="N80" s="88">
        <f t="shared" si="2"/>
        <v>697.5695118630141</v>
      </c>
      <c r="O80" s="89">
        <v>1.6799999999999999E-2</v>
      </c>
      <c r="P80" s="88">
        <f t="shared" si="3"/>
        <v>51.831790355146559</v>
      </c>
      <c r="Q80" s="89">
        <v>0</v>
      </c>
      <c r="R80" s="88">
        <f t="shared" si="4"/>
        <v>0</v>
      </c>
      <c r="S80" s="89">
        <v>2.5600000000000001E-2</v>
      </c>
      <c r="T80" s="88">
        <f t="shared" si="5"/>
        <v>78.981775779270961</v>
      </c>
      <c r="U80" s="89">
        <v>1.5E-3</v>
      </c>
      <c r="V80" s="88">
        <f t="shared" si="6"/>
        <v>4.6278384245666571</v>
      </c>
      <c r="W80" s="89">
        <v>0</v>
      </c>
      <c r="X80" s="88">
        <f t="shared" si="7"/>
        <v>0</v>
      </c>
      <c r="Y80" s="89">
        <v>0.1187</v>
      </c>
      <c r="Z80" s="88">
        <f t="shared" si="8"/>
        <v>366.21628066404151</v>
      </c>
      <c r="AA80" s="89">
        <v>3.8999999999999998E-3</v>
      </c>
      <c r="AB80" s="88">
        <f t="shared" si="9"/>
        <v>12.032379903873309</v>
      </c>
      <c r="AC80" s="89">
        <v>1.1936</v>
      </c>
      <c r="AD80" s="88">
        <f t="shared" si="10"/>
        <v>3682.5252957085081</v>
      </c>
      <c r="AE80" s="88">
        <f t="shared" si="11"/>
        <v>6767.7509120862796</v>
      </c>
      <c r="AF80" s="100"/>
      <c r="AG80" s="101"/>
      <c r="AH80" s="101"/>
      <c r="AI80" s="99"/>
      <c r="AJ80" s="99"/>
      <c r="AK80" s="99"/>
      <c r="AL80" s="99"/>
      <c r="AM80" s="99"/>
    </row>
    <row r="81" spans="1:39" ht="15.75" hidden="1" customHeight="1">
      <c r="A81" s="99"/>
      <c r="B81" s="99"/>
      <c r="C81" s="86" t="s">
        <v>269</v>
      </c>
      <c r="D81" s="87" t="s">
        <v>270</v>
      </c>
      <c r="E81" s="86" t="s">
        <v>107</v>
      </c>
      <c r="F81" s="86">
        <v>1.05</v>
      </c>
      <c r="G81" s="88">
        <v>3038.5</v>
      </c>
      <c r="H81" s="86">
        <v>1.0740000000000001</v>
      </c>
      <c r="I81" s="86">
        <v>1.0693999999999899</v>
      </c>
      <c r="J81" s="88">
        <f t="shared" si="12"/>
        <v>3664.316691629966</v>
      </c>
      <c r="K81" s="89">
        <v>0.79990000000000006</v>
      </c>
      <c r="L81" s="88">
        <f t="shared" si="1"/>
        <v>2931.0869216348101</v>
      </c>
      <c r="M81" s="89">
        <v>0.19040000000000001</v>
      </c>
      <c r="N81" s="88">
        <f t="shared" si="2"/>
        <v>697.68589808634556</v>
      </c>
      <c r="O81" s="89">
        <v>1.4200000000000001E-2</v>
      </c>
      <c r="P81" s="88">
        <f t="shared" si="3"/>
        <v>52.033297021145522</v>
      </c>
      <c r="Q81" s="89">
        <v>0</v>
      </c>
      <c r="R81" s="88">
        <f t="shared" si="4"/>
        <v>0</v>
      </c>
      <c r="S81" s="89">
        <v>1.21E-2</v>
      </c>
      <c r="T81" s="88">
        <f t="shared" si="5"/>
        <v>44.338231968722589</v>
      </c>
      <c r="U81" s="89">
        <v>1.2999999999999999E-3</v>
      </c>
      <c r="V81" s="88">
        <f t="shared" si="6"/>
        <v>4.7636116991189557</v>
      </c>
      <c r="W81" s="89">
        <v>0</v>
      </c>
      <c r="X81" s="88">
        <f t="shared" si="7"/>
        <v>0</v>
      </c>
      <c r="Y81" s="89">
        <v>9.9900000000000003E-2</v>
      </c>
      <c r="Z81" s="88">
        <f t="shared" si="8"/>
        <v>366.06523749383359</v>
      </c>
      <c r="AA81" s="89">
        <v>3.3E-3</v>
      </c>
      <c r="AB81" s="88">
        <f t="shared" si="9"/>
        <v>12.092245082378888</v>
      </c>
      <c r="AC81" s="89">
        <v>1.121</v>
      </c>
      <c r="AD81" s="88">
        <f t="shared" si="10"/>
        <v>4107.6990113171923</v>
      </c>
      <c r="AE81" s="88">
        <f t="shared" si="11"/>
        <v>7772.0157029471584</v>
      </c>
      <c r="AF81" s="100"/>
      <c r="AG81" s="101"/>
      <c r="AH81" s="101"/>
      <c r="AI81" s="99"/>
      <c r="AJ81" s="99"/>
      <c r="AK81" s="99"/>
      <c r="AL81" s="99"/>
      <c r="AM81" s="99"/>
    </row>
    <row r="82" spans="1:39" ht="15.75" hidden="1" customHeight="1">
      <c r="A82" s="99"/>
      <c r="B82" s="99"/>
      <c r="C82" s="86" t="s">
        <v>271</v>
      </c>
      <c r="D82" s="87" t="s">
        <v>272</v>
      </c>
      <c r="E82" s="86" t="s">
        <v>107</v>
      </c>
      <c r="F82" s="86">
        <v>1.05</v>
      </c>
      <c r="G82" s="88">
        <v>4012.52</v>
      </c>
      <c r="H82" s="86">
        <v>1.0740000000000001</v>
      </c>
      <c r="I82" s="86">
        <v>1.0693999999999899</v>
      </c>
      <c r="J82" s="88">
        <f t="shared" si="12"/>
        <v>4838.9481689975546</v>
      </c>
      <c r="K82" s="89">
        <v>0.8054</v>
      </c>
      <c r="L82" s="88">
        <f t="shared" si="1"/>
        <v>3897.2888553106304</v>
      </c>
      <c r="M82" s="89">
        <v>0.14419999999999999</v>
      </c>
      <c r="N82" s="88">
        <f t="shared" si="2"/>
        <v>697.77632596944738</v>
      </c>
      <c r="O82" s="89">
        <v>1.0800000000000001E-2</v>
      </c>
      <c r="P82" s="88">
        <f t="shared" si="3"/>
        <v>52.260640225173596</v>
      </c>
      <c r="Q82" s="89">
        <v>0</v>
      </c>
      <c r="R82" s="88">
        <f t="shared" si="4"/>
        <v>0</v>
      </c>
      <c r="S82" s="89">
        <v>0</v>
      </c>
      <c r="T82" s="88">
        <f t="shared" si="5"/>
        <v>0</v>
      </c>
      <c r="U82" s="89">
        <v>1.1999999999999999E-3</v>
      </c>
      <c r="V82" s="88">
        <f t="shared" si="6"/>
        <v>5.8067378027970653</v>
      </c>
      <c r="W82" s="89">
        <v>0</v>
      </c>
      <c r="X82" s="88">
        <f t="shared" si="7"/>
        <v>0</v>
      </c>
      <c r="Y82" s="89">
        <v>7.5700000000000003E-2</v>
      </c>
      <c r="Z82" s="88">
        <f t="shared" si="8"/>
        <v>366.30837639311488</v>
      </c>
      <c r="AA82" s="89">
        <v>2.5000000000000001E-3</v>
      </c>
      <c r="AB82" s="88">
        <f t="shared" si="9"/>
        <v>12.097370422493887</v>
      </c>
      <c r="AC82" s="89">
        <v>1.0396000000000001</v>
      </c>
      <c r="AD82" s="88">
        <f t="shared" si="10"/>
        <v>5030.5705164898582</v>
      </c>
      <c r="AE82" s="88">
        <f t="shared" si="11"/>
        <v>9869.5186854874119</v>
      </c>
      <c r="AF82" s="100"/>
      <c r="AG82" s="101"/>
      <c r="AH82" s="101"/>
      <c r="AI82" s="99"/>
      <c r="AJ82" s="99"/>
      <c r="AK82" s="99"/>
      <c r="AL82" s="99"/>
      <c r="AM82" s="99"/>
    </row>
    <row r="83" spans="1:39" ht="15.75" hidden="1" customHeight="1">
      <c r="A83" s="99"/>
      <c r="B83" s="99"/>
      <c r="C83" s="86" t="s">
        <v>273</v>
      </c>
      <c r="D83" s="87" t="s">
        <v>274</v>
      </c>
      <c r="E83" s="86" t="s">
        <v>107</v>
      </c>
      <c r="F83" s="86">
        <v>1.05</v>
      </c>
      <c r="G83" s="88">
        <v>2370.29</v>
      </c>
      <c r="H83" s="86">
        <v>1.0740000000000001</v>
      </c>
      <c r="I83" s="86">
        <v>1.0693999999999799</v>
      </c>
      <c r="J83" s="88">
        <f>G83*F83*H83*I83+944.42</f>
        <v>3802.9005696901468</v>
      </c>
      <c r="K83" s="89">
        <v>0.79659999999999997</v>
      </c>
      <c r="L83" s="88">
        <f t="shared" si="1"/>
        <v>3029.3905938151706</v>
      </c>
      <c r="M83" s="89">
        <v>0.24399999999999999</v>
      </c>
      <c r="N83" s="88">
        <f t="shared" si="2"/>
        <v>927.90773900439581</v>
      </c>
      <c r="O83" s="89">
        <v>1.8200000000000001E-2</v>
      </c>
      <c r="P83" s="88">
        <f t="shared" si="3"/>
        <v>69.212790368360672</v>
      </c>
      <c r="Q83" s="89">
        <v>0</v>
      </c>
      <c r="R83" s="88">
        <f t="shared" si="4"/>
        <v>0</v>
      </c>
      <c r="S83" s="89">
        <v>3.2399999999999998E-2</v>
      </c>
      <c r="T83" s="88">
        <f t="shared" si="5"/>
        <v>123.21397845796075</v>
      </c>
      <c r="U83" s="89">
        <v>1.2999999999999999E-3</v>
      </c>
      <c r="V83" s="88">
        <f t="shared" si="6"/>
        <v>4.9437707405971905</v>
      </c>
      <c r="W83" s="89">
        <v>0</v>
      </c>
      <c r="X83" s="88">
        <f t="shared" si="7"/>
        <v>0</v>
      </c>
      <c r="Y83" s="89">
        <v>0.12809999999999999</v>
      </c>
      <c r="Z83" s="88">
        <f t="shared" si="8"/>
        <v>487.15156297730778</v>
      </c>
      <c r="AA83" s="89">
        <v>4.1999999999999997E-3</v>
      </c>
      <c r="AB83" s="88">
        <f t="shared" si="9"/>
        <v>15.972182392698615</v>
      </c>
      <c r="AC83" s="89">
        <v>1.2248000000000001</v>
      </c>
      <c r="AD83" s="88">
        <f t="shared" si="10"/>
        <v>4657.7926177564923</v>
      </c>
      <c r="AE83" s="88">
        <f t="shared" si="11"/>
        <v>8460.6931874466391</v>
      </c>
      <c r="AF83" s="100"/>
      <c r="AG83" s="101"/>
      <c r="AH83" s="101"/>
      <c r="AI83" s="99"/>
      <c r="AJ83" s="99"/>
      <c r="AK83" s="99"/>
      <c r="AL83" s="99"/>
      <c r="AM83" s="99"/>
    </row>
    <row r="84" spans="1:39" ht="15.75" hidden="1" customHeight="1">
      <c r="A84" s="99"/>
      <c r="B84" s="99"/>
      <c r="C84" s="86" t="s">
        <v>275</v>
      </c>
      <c r="D84" s="87" t="s">
        <v>276</v>
      </c>
      <c r="E84" s="86" t="s">
        <v>107</v>
      </c>
      <c r="F84" s="86">
        <v>1.05</v>
      </c>
      <c r="G84" s="88">
        <v>3207.84</v>
      </c>
      <c r="H84" s="86">
        <v>1.0740000000000001</v>
      </c>
      <c r="I84" s="86">
        <v>1.0693999999999799</v>
      </c>
      <c r="J84" s="88">
        <f t="shared" ref="J84:J91" si="17">G84*F84*H84*I84</f>
        <v>3868.5343610591281</v>
      </c>
      <c r="K84" s="89">
        <v>0.80020000000000002</v>
      </c>
      <c r="L84" s="88">
        <f t="shared" si="1"/>
        <v>3095.6011957195142</v>
      </c>
      <c r="M84" s="89">
        <v>0.18029999999999999</v>
      </c>
      <c r="N84" s="88">
        <f t="shared" si="2"/>
        <v>697.49674529896072</v>
      </c>
      <c r="O84" s="89">
        <v>0</v>
      </c>
      <c r="P84" s="88">
        <f t="shared" si="3"/>
        <v>0</v>
      </c>
      <c r="Q84" s="89">
        <v>0</v>
      </c>
      <c r="R84" s="88">
        <f t="shared" si="4"/>
        <v>0</v>
      </c>
      <c r="S84" s="89">
        <v>8.3000000000000001E-3</v>
      </c>
      <c r="T84" s="88">
        <f t="shared" si="5"/>
        <v>32.108835196790764</v>
      </c>
      <c r="U84" s="89">
        <v>1.1999999999999999E-3</v>
      </c>
      <c r="V84" s="88">
        <f t="shared" si="6"/>
        <v>4.6422412332709531</v>
      </c>
      <c r="W84" s="89">
        <v>0</v>
      </c>
      <c r="X84" s="88">
        <f t="shared" si="7"/>
        <v>0</v>
      </c>
      <c r="Y84" s="89">
        <v>9.4700000000000006E-2</v>
      </c>
      <c r="Z84" s="88">
        <f t="shared" si="8"/>
        <v>366.35020399229944</v>
      </c>
      <c r="AA84" s="89">
        <v>3.0999999999999999E-3</v>
      </c>
      <c r="AB84" s="88">
        <f t="shared" si="9"/>
        <v>11.992456519283296</v>
      </c>
      <c r="AC84" s="89">
        <v>1.0878000000000001</v>
      </c>
      <c r="AD84" s="88">
        <f t="shared" si="10"/>
        <v>4208.1916779601197</v>
      </c>
      <c r="AE84" s="88">
        <f t="shared" si="11"/>
        <v>8076.7260390192478</v>
      </c>
      <c r="AF84" s="100"/>
      <c r="AG84" s="101"/>
      <c r="AH84" s="101"/>
      <c r="AI84" s="99"/>
      <c r="AJ84" s="99"/>
      <c r="AK84" s="99"/>
      <c r="AL84" s="99"/>
      <c r="AM84" s="99"/>
    </row>
    <row r="85" spans="1:39" ht="15.75" hidden="1" customHeight="1">
      <c r="A85" s="99"/>
      <c r="B85" s="99"/>
      <c r="C85" s="86" t="s">
        <v>277</v>
      </c>
      <c r="D85" s="87" t="s">
        <v>278</v>
      </c>
      <c r="E85" s="86" t="s">
        <v>107</v>
      </c>
      <c r="F85" s="86">
        <v>1.05</v>
      </c>
      <c r="G85" s="88">
        <v>2181.13</v>
      </c>
      <c r="H85" s="86">
        <v>1.0740000000000001</v>
      </c>
      <c r="I85" s="86">
        <v>1.0693999999999799</v>
      </c>
      <c r="J85" s="88">
        <f t="shared" si="17"/>
        <v>2630.3607258893508</v>
      </c>
      <c r="K85" s="89">
        <v>0.8024</v>
      </c>
      <c r="L85" s="88">
        <f t="shared" si="1"/>
        <v>2110.6014464536152</v>
      </c>
      <c r="M85" s="89">
        <v>0.26519999999999999</v>
      </c>
      <c r="N85" s="88">
        <f t="shared" si="2"/>
        <v>697.57166450585578</v>
      </c>
      <c r="O85" s="89">
        <v>1.9800000000000002E-2</v>
      </c>
      <c r="P85" s="88">
        <f t="shared" si="3"/>
        <v>52.08114237260915</v>
      </c>
      <c r="Q85" s="89">
        <v>0</v>
      </c>
      <c r="R85" s="88">
        <f t="shared" si="4"/>
        <v>0</v>
      </c>
      <c r="S85" s="89">
        <v>4.0399999999999998E-2</v>
      </c>
      <c r="T85" s="88">
        <f t="shared" si="5"/>
        <v>106.26657332592977</v>
      </c>
      <c r="U85" s="89">
        <v>2E-3</v>
      </c>
      <c r="V85" s="88">
        <f t="shared" si="6"/>
        <v>5.2607214517787018</v>
      </c>
      <c r="W85" s="89">
        <v>0</v>
      </c>
      <c r="X85" s="88">
        <f t="shared" si="7"/>
        <v>0</v>
      </c>
      <c r="Y85" s="89">
        <v>0.13919999999999999</v>
      </c>
      <c r="Z85" s="88">
        <f t="shared" si="8"/>
        <v>366.14621304379762</v>
      </c>
      <c r="AA85" s="89">
        <v>4.5999999999999999E-3</v>
      </c>
      <c r="AB85" s="88">
        <f t="shared" si="9"/>
        <v>12.099659339091014</v>
      </c>
      <c r="AC85" s="89">
        <v>1.2735000000000001</v>
      </c>
      <c r="AD85" s="88">
        <f t="shared" si="10"/>
        <v>3349.7643844200884</v>
      </c>
      <c r="AE85" s="88">
        <f t="shared" si="11"/>
        <v>5980.1251103094392</v>
      </c>
      <c r="AF85" s="100"/>
      <c r="AG85" s="101"/>
      <c r="AH85" s="101"/>
      <c r="AI85" s="99"/>
      <c r="AJ85" s="99"/>
      <c r="AK85" s="99"/>
      <c r="AL85" s="99"/>
      <c r="AM85" s="99"/>
    </row>
    <row r="86" spans="1:39" ht="15.75" hidden="1" customHeight="1">
      <c r="A86" s="99"/>
      <c r="B86" s="99"/>
      <c r="C86" s="86" t="s">
        <v>279</v>
      </c>
      <c r="D86" s="87" t="s">
        <v>280</v>
      </c>
      <c r="E86" s="86" t="s">
        <v>107</v>
      </c>
      <c r="F86" s="86">
        <v>1.05</v>
      </c>
      <c r="G86" s="88">
        <v>1868.66</v>
      </c>
      <c r="H86" s="86">
        <v>1.0740000000000001</v>
      </c>
      <c r="I86" s="86">
        <v>1.0693999999999799</v>
      </c>
      <c r="J86" s="88">
        <f t="shared" si="17"/>
        <v>2253.5336610107579</v>
      </c>
      <c r="K86" s="89">
        <v>0.80220000000000002</v>
      </c>
      <c r="L86" s="88">
        <f t="shared" si="1"/>
        <v>1807.78470286283</v>
      </c>
      <c r="M86" s="89">
        <v>0.30959999999999999</v>
      </c>
      <c r="N86" s="88">
        <f t="shared" si="2"/>
        <v>697.69402144893058</v>
      </c>
      <c r="O86" s="89">
        <v>2.06E-2</v>
      </c>
      <c r="P86" s="88">
        <f t="shared" si="3"/>
        <v>46.422793416821612</v>
      </c>
      <c r="Q86" s="89">
        <v>0</v>
      </c>
      <c r="R86" s="88">
        <f t="shared" si="4"/>
        <v>0</v>
      </c>
      <c r="S86" s="89">
        <v>5.7200000000000001E-2</v>
      </c>
      <c r="T86" s="88">
        <f t="shared" si="5"/>
        <v>128.90212540981534</v>
      </c>
      <c r="U86" s="89">
        <v>2.0999999999999999E-3</v>
      </c>
      <c r="V86" s="88">
        <f t="shared" si="6"/>
        <v>4.7324206881225912</v>
      </c>
      <c r="W86" s="89">
        <v>0</v>
      </c>
      <c r="X86" s="88">
        <f t="shared" si="7"/>
        <v>0</v>
      </c>
      <c r="Y86" s="89">
        <v>0.16250000000000001</v>
      </c>
      <c r="Z86" s="88">
        <f t="shared" si="8"/>
        <v>366.19921991424815</v>
      </c>
      <c r="AA86" s="89">
        <v>5.3E-3</v>
      </c>
      <c r="AB86" s="88">
        <f t="shared" si="9"/>
        <v>11.943728403357017</v>
      </c>
      <c r="AC86" s="89">
        <v>1.3594999999999999</v>
      </c>
      <c r="AD86" s="88">
        <f t="shared" si="10"/>
        <v>3063.6790121441254</v>
      </c>
      <c r="AE86" s="88">
        <f t="shared" si="11"/>
        <v>5317.2126731548833</v>
      </c>
      <c r="AF86" s="100"/>
      <c r="AG86" s="101"/>
      <c r="AH86" s="101"/>
      <c r="AI86" s="99"/>
      <c r="AJ86" s="99"/>
      <c r="AK86" s="99"/>
      <c r="AL86" s="99"/>
      <c r="AM86" s="99"/>
    </row>
    <row r="87" spans="1:39" ht="15.75" hidden="1" customHeight="1">
      <c r="A87" s="99"/>
      <c r="B87" s="99"/>
      <c r="C87" s="86" t="s">
        <v>281</v>
      </c>
      <c r="D87" s="87" t="s">
        <v>282</v>
      </c>
      <c r="E87" s="86" t="s">
        <v>107</v>
      </c>
      <c r="F87" s="86">
        <v>1.05</v>
      </c>
      <c r="G87" s="88">
        <v>2491.5500000000002</v>
      </c>
      <c r="H87" s="86">
        <v>1.0740000000000001</v>
      </c>
      <c r="I87" s="86">
        <v>1.0693999999999799</v>
      </c>
      <c r="J87" s="88">
        <f t="shared" si="17"/>
        <v>3004.7155678889444</v>
      </c>
      <c r="K87" s="89">
        <v>0.80220000000000002</v>
      </c>
      <c r="L87" s="88">
        <f t="shared" si="1"/>
        <v>2410.3828285605114</v>
      </c>
      <c r="M87" s="89">
        <v>0.23219999999999999</v>
      </c>
      <c r="N87" s="88">
        <f t="shared" si="2"/>
        <v>697.69495486381288</v>
      </c>
      <c r="O87" s="89">
        <v>1.54E-2</v>
      </c>
      <c r="P87" s="88">
        <f t="shared" si="3"/>
        <v>46.272619745489749</v>
      </c>
      <c r="Q87" s="89">
        <v>0</v>
      </c>
      <c r="R87" s="88">
        <f t="shared" si="4"/>
        <v>0</v>
      </c>
      <c r="S87" s="89">
        <v>2.7900000000000001E-2</v>
      </c>
      <c r="T87" s="88">
        <f t="shared" si="5"/>
        <v>83.831564344101551</v>
      </c>
      <c r="U87" s="89">
        <v>1.6000000000000001E-3</v>
      </c>
      <c r="V87" s="88">
        <f t="shared" si="6"/>
        <v>4.8075449086223117</v>
      </c>
      <c r="W87" s="89">
        <v>0</v>
      </c>
      <c r="X87" s="88">
        <f t="shared" si="7"/>
        <v>0</v>
      </c>
      <c r="Y87" s="89">
        <v>0.12189999999999999</v>
      </c>
      <c r="Z87" s="88">
        <f t="shared" si="8"/>
        <v>366.27482772566231</v>
      </c>
      <c r="AA87" s="89">
        <v>4.0000000000000001E-3</v>
      </c>
      <c r="AB87" s="88">
        <f t="shared" si="9"/>
        <v>12.018862271555777</v>
      </c>
      <c r="AC87" s="89">
        <v>1.2051000000000001</v>
      </c>
      <c r="AD87" s="88">
        <f t="shared" si="10"/>
        <v>3620.9827308629669</v>
      </c>
      <c r="AE87" s="88">
        <f t="shared" si="11"/>
        <v>6625.6982987519114</v>
      </c>
      <c r="AF87" s="100"/>
      <c r="AG87" s="101"/>
      <c r="AH87" s="101"/>
      <c r="AI87" s="99"/>
      <c r="AJ87" s="99"/>
      <c r="AK87" s="99"/>
      <c r="AL87" s="99"/>
      <c r="AM87" s="99"/>
    </row>
    <row r="88" spans="1:39" ht="15.75" hidden="1" customHeight="1">
      <c r="A88" s="99"/>
      <c r="B88" s="99"/>
      <c r="C88" s="86" t="s">
        <v>283</v>
      </c>
      <c r="D88" s="87" t="s">
        <v>284</v>
      </c>
      <c r="E88" s="86" t="s">
        <v>107</v>
      </c>
      <c r="F88" s="86">
        <v>1.05</v>
      </c>
      <c r="G88" s="88">
        <v>4028.11</v>
      </c>
      <c r="H88" s="86">
        <v>1.0740000000000001</v>
      </c>
      <c r="I88" s="86">
        <v>1.0693999999999799</v>
      </c>
      <c r="J88" s="88">
        <f t="shared" si="17"/>
        <v>4857.7491225017093</v>
      </c>
      <c r="K88" s="89">
        <v>0.80220000000000002</v>
      </c>
      <c r="L88" s="88">
        <f t="shared" si="1"/>
        <v>3896.8863460708712</v>
      </c>
      <c r="M88" s="89">
        <v>0.14360000000000001</v>
      </c>
      <c r="N88" s="88">
        <f t="shared" si="2"/>
        <v>697.57277399124553</v>
      </c>
      <c r="O88" s="89">
        <v>9.4999999999999998E-3</v>
      </c>
      <c r="P88" s="88">
        <f t="shared" si="3"/>
        <v>46.148616663766234</v>
      </c>
      <c r="Q88" s="89">
        <v>0</v>
      </c>
      <c r="R88" s="88">
        <f t="shared" si="4"/>
        <v>0</v>
      </c>
      <c r="S88" s="89">
        <v>0</v>
      </c>
      <c r="T88" s="88">
        <f t="shared" si="5"/>
        <v>0</v>
      </c>
      <c r="U88" s="89">
        <v>1E-3</v>
      </c>
      <c r="V88" s="88">
        <f t="shared" si="6"/>
        <v>4.8577491225017093</v>
      </c>
      <c r="W88" s="89">
        <v>0</v>
      </c>
      <c r="X88" s="88">
        <f t="shared" si="7"/>
        <v>0</v>
      </c>
      <c r="Y88" s="89">
        <v>7.5399999999999995E-2</v>
      </c>
      <c r="Z88" s="88">
        <f t="shared" si="8"/>
        <v>366.27428383662885</v>
      </c>
      <c r="AA88" s="89">
        <v>2.5000000000000001E-3</v>
      </c>
      <c r="AB88" s="88">
        <f t="shared" si="9"/>
        <v>12.144372806254273</v>
      </c>
      <c r="AC88" s="89">
        <v>1.0342</v>
      </c>
      <c r="AD88" s="88">
        <f t="shared" si="10"/>
        <v>5023.884142491268</v>
      </c>
      <c r="AE88" s="88">
        <f t="shared" si="11"/>
        <v>9881.6332649929773</v>
      </c>
      <c r="AF88" s="100"/>
      <c r="AG88" s="101"/>
      <c r="AH88" s="101"/>
      <c r="AI88" s="99"/>
      <c r="AJ88" s="99"/>
      <c r="AK88" s="99"/>
      <c r="AL88" s="99"/>
      <c r="AM88" s="99"/>
    </row>
    <row r="89" spans="1:39" ht="15.75" customHeight="1">
      <c r="A89" s="92">
        <v>24</v>
      </c>
      <c r="B89" s="92">
        <v>1</v>
      </c>
      <c r="C89" s="93" t="s">
        <v>285</v>
      </c>
      <c r="D89" s="94" t="s">
        <v>286</v>
      </c>
      <c r="E89" s="93" t="s">
        <v>107</v>
      </c>
      <c r="F89" s="93">
        <v>1.05</v>
      </c>
      <c r="G89" s="95">
        <v>3503.23</v>
      </c>
      <c r="H89" s="93">
        <v>1.0740000000000001</v>
      </c>
      <c r="I89" s="93">
        <v>1.0693999999999799</v>
      </c>
      <c r="J89" s="95">
        <f t="shared" si="17"/>
        <v>4224.7635884873207</v>
      </c>
      <c r="K89" s="96">
        <v>0.79759999999999998</v>
      </c>
      <c r="L89" s="95">
        <f t="shared" si="1"/>
        <v>3369.6714381774868</v>
      </c>
      <c r="M89" s="96">
        <v>0.1651</v>
      </c>
      <c r="N89" s="95">
        <f t="shared" si="2"/>
        <v>697.50846845925662</v>
      </c>
      <c r="O89" s="96">
        <v>1.24E-2</v>
      </c>
      <c r="P89" s="95">
        <f t="shared" si="3"/>
        <v>52.387068497242772</v>
      </c>
      <c r="Q89" s="96">
        <v>0</v>
      </c>
      <c r="R89" s="95">
        <f t="shared" si="4"/>
        <v>0</v>
      </c>
      <c r="S89" s="96">
        <v>2.5000000000000001E-3</v>
      </c>
      <c r="T89" s="95">
        <f t="shared" si="5"/>
        <v>10.561908971218301</v>
      </c>
      <c r="U89" s="96">
        <v>8.9999999999999998E-4</v>
      </c>
      <c r="V89" s="95">
        <f t="shared" si="6"/>
        <v>3.8022872296385883</v>
      </c>
      <c r="W89" s="96">
        <v>0</v>
      </c>
      <c r="X89" s="95">
        <f t="shared" si="7"/>
        <v>0</v>
      </c>
      <c r="Y89" s="96">
        <v>8.6699999999999999E-2</v>
      </c>
      <c r="Z89" s="95">
        <f t="shared" si="8"/>
        <v>366.28700312185072</v>
      </c>
      <c r="AA89" s="96">
        <v>2.8E-3</v>
      </c>
      <c r="AB89" s="95">
        <f t="shared" si="9"/>
        <v>11.829338047764498</v>
      </c>
      <c r="AC89" s="96">
        <v>1.0681</v>
      </c>
      <c r="AD89" s="95">
        <f t="shared" si="10"/>
        <v>4512.4699888633077</v>
      </c>
      <c r="AE89" s="95">
        <f t="shared" si="11"/>
        <v>8737.2335773506275</v>
      </c>
      <c r="AF89" s="97" t="s">
        <v>287</v>
      </c>
      <c r="AG89" s="98">
        <f>J89*B89</f>
        <v>4224.7635884873207</v>
      </c>
      <c r="AH89" s="98">
        <f>AG89*A89</f>
        <v>101394.3261236957</v>
      </c>
      <c r="AI89" s="92"/>
      <c r="AJ89" s="92"/>
      <c r="AK89" s="92"/>
      <c r="AL89" s="92"/>
      <c r="AM89" s="92"/>
    </row>
    <row r="90" spans="1:39" ht="15.75" hidden="1" customHeight="1">
      <c r="A90" s="99"/>
      <c r="B90" s="99"/>
      <c r="C90" s="86" t="s">
        <v>288</v>
      </c>
      <c r="D90" s="87" t="s">
        <v>289</v>
      </c>
      <c r="E90" s="86" t="s">
        <v>107</v>
      </c>
      <c r="F90" s="86">
        <v>1.05</v>
      </c>
      <c r="G90" s="88">
        <v>3979.91</v>
      </c>
      <c r="H90" s="86">
        <v>1.0740000000000001</v>
      </c>
      <c r="I90" s="86">
        <v>1.0693999999999799</v>
      </c>
      <c r="J90" s="88">
        <f t="shared" si="17"/>
        <v>4799.6217357857095</v>
      </c>
      <c r="K90" s="89">
        <v>0.79759999999999998</v>
      </c>
      <c r="L90" s="88">
        <f t="shared" si="1"/>
        <v>3828.1782964626818</v>
      </c>
      <c r="M90" s="89">
        <v>0.14530000000000001</v>
      </c>
      <c r="N90" s="88">
        <f t="shared" si="2"/>
        <v>697.38503820966366</v>
      </c>
      <c r="O90" s="89">
        <v>1.0999999999999999E-2</v>
      </c>
      <c r="P90" s="88">
        <f t="shared" si="3"/>
        <v>52.795839093642797</v>
      </c>
      <c r="Q90" s="89">
        <v>0</v>
      </c>
      <c r="R90" s="88">
        <f t="shared" si="4"/>
        <v>0</v>
      </c>
      <c r="S90" s="89">
        <v>0</v>
      </c>
      <c r="T90" s="88">
        <f t="shared" si="5"/>
        <v>0</v>
      </c>
      <c r="U90" s="89">
        <v>8.0000000000000004E-4</v>
      </c>
      <c r="V90" s="88">
        <f t="shared" si="6"/>
        <v>3.8396973886285677</v>
      </c>
      <c r="W90" s="89">
        <v>0</v>
      </c>
      <c r="X90" s="88">
        <f t="shared" si="7"/>
        <v>0</v>
      </c>
      <c r="Y90" s="89">
        <v>7.6300000000000007E-2</v>
      </c>
      <c r="Z90" s="88">
        <f t="shared" si="8"/>
        <v>366.21113844044964</v>
      </c>
      <c r="AA90" s="89">
        <v>2.5000000000000001E-3</v>
      </c>
      <c r="AB90" s="88">
        <f t="shared" si="9"/>
        <v>11.999054339464275</v>
      </c>
      <c r="AC90" s="89">
        <v>1.0335000000000001</v>
      </c>
      <c r="AD90" s="88">
        <f t="shared" si="10"/>
        <v>4960.4090639345313</v>
      </c>
      <c r="AE90" s="88">
        <f t="shared" si="11"/>
        <v>9760.0307997202399</v>
      </c>
      <c r="AF90" s="100"/>
      <c r="AG90" s="101"/>
      <c r="AH90" s="101"/>
      <c r="AI90" s="99"/>
      <c r="AJ90" s="99"/>
      <c r="AK90" s="99"/>
      <c r="AL90" s="99"/>
      <c r="AM90" s="99"/>
    </row>
    <row r="91" spans="1:39" ht="15.75" hidden="1" customHeight="1">
      <c r="A91" s="99"/>
      <c r="B91" s="99"/>
      <c r="C91" s="86" t="s">
        <v>290</v>
      </c>
      <c r="D91" s="87" t="s">
        <v>291</v>
      </c>
      <c r="E91" s="86" t="s">
        <v>107</v>
      </c>
      <c r="F91" s="86">
        <v>1.05</v>
      </c>
      <c r="G91" s="88">
        <v>6826.85</v>
      </c>
      <c r="H91" s="86">
        <v>1.0740000000000001</v>
      </c>
      <c r="I91" s="86">
        <v>1.0693999999999799</v>
      </c>
      <c r="J91" s="88">
        <f t="shared" si="17"/>
        <v>8232.9242739028468</v>
      </c>
      <c r="K91" s="89">
        <v>0.79759999999999998</v>
      </c>
      <c r="L91" s="88">
        <f t="shared" si="1"/>
        <v>6566.5804008649102</v>
      </c>
      <c r="M91" s="89">
        <v>8.4699999999999998E-2</v>
      </c>
      <c r="N91" s="88">
        <f t="shared" si="2"/>
        <v>697.32868599957112</v>
      </c>
      <c r="O91" s="89">
        <v>6.4000000000000003E-3</v>
      </c>
      <c r="P91" s="88">
        <f t="shared" si="3"/>
        <v>52.690715352978224</v>
      </c>
      <c r="Q91" s="89">
        <v>0</v>
      </c>
      <c r="R91" s="88">
        <f t="shared" si="4"/>
        <v>0</v>
      </c>
      <c r="S91" s="89">
        <v>0</v>
      </c>
      <c r="T91" s="88">
        <f t="shared" si="5"/>
        <v>0</v>
      </c>
      <c r="U91" s="89">
        <v>5.0000000000000001E-4</v>
      </c>
      <c r="V91" s="88">
        <f t="shared" si="6"/>
        <v>4.1164621369514238</v>
      </c>
      <c r="W91" s="89">
        <v>0</v>
      </c>
      <c r="X91" s="88">
        <f t="shared" si="7"/>
        <v>0</v>
      </c>
      <c r="Y91" s="89">
        <v>4.4499999999999998E-2</v>
      </c>
      <c r="Z91" s="88">
        <f t="shared" si="8"/>
        <v>366.36513018867669</v>
      </c>
      <c r="AA91" s="89">
        <v>1.5E-3</v>
      </c>
      <c r="AB91" s="88">
        <f t="shared" si="9"/>
        <v>12.349386410854271</v>
      </c>
      <c r="AC91" s="89">
        <v>0.93510000000000004</v>
      </c>
      <c r="AD91" s="88">
        <f t="shared" si="10"/>
        <v>7698.6074885265525</v>
      </c>
      <c r="AE91" s="88">
        <f t="shared" si="11"/>
        <v>15931.5317624294</v>
      </c>
      <c r="AF91" s="100"/>
      <c r="AG91" s="101"/>
      <c r="AH91" s="101"/>
      <c r="AI91" s="99"/>
      <c r="AJ91" s="99"/>
      <c r="AK91" s="99"/>
      <c r="AL91" s="99"/>
      <c r="AM91" s="99"/>
    </row>
    <row r="92" spans="1:39" ht="24.75" customHeight="1">
      <c r="C92" s="103" t="s">
        <v>292</v>
      </c>
      <c r="D92" s="104"/>
      <c r="E92" s="104"/>
      <c r="F92" s="105"/>
      <c r="G92" s="105"/>
      <c r="H92" s="105"/>
      <c r="I92" s="12"/>
      <c r="J92" s="106" t="s">
        <v>293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7" t="s">
        <v>294</v>
      </c>
      <c r="AF92" s="62"/>
      <c r="AG92" s="63"/>
      <c r="AH92" s="63"/>
    </row>
    <row r="93" spans="1:39" ht="15.75" customHeight="1">
      <c r="D93" s="108"/>
      <c r="E93" s="109"/>
      <c r="F93" s="110"/>
      <c r="G93" s="60"/>
      <c r="H93" s="60"/>
      <c r="I93" s="110"/>
      <c r="J93" s="110"/>
      <c r="K93" s="12"/>
      <c r="AF93" s="62"/>
      <c r="AG93" s="63"/>
      <c r="AH93" s="63"/>
    </row>
    <row r="94" spans="1:39" ht="15.75" customHeight="1">
      <c r="D94" s="108"/>
      <c r="E94" s="109"/>
      <c r="F94" s="110"/>
      <c r="G94" s="60"/>
      <c r="H94" s="60"/>
      <c r="I94" s="110"/>
      <c r="J94" s="110"/>
      <c r="K94" s="12"/>
      <c r="AF94" s="62"/>
      <c r="AG94" s="63"/>
      <c r="AH94" s="111">
        <f>SUM(AH6:AH91)</f>
        <v>2951670.733742747</v>
      </c>
    </row>
    <row r="95" spans="1:39" ht="15.75" customHeight="1">
      <c r="F95" s="60"/>
      <c r="G95" s="60"/>
      <c r="H95" s="60"/>
      <c r="AF95" s="62"/>
      <c r="AG95" s="63"/>
      <c r="AH95" s="63"/>
    </row>
    <row r="96" spans="1:39" ht="15.75" customHeight="1">
      <c r="F96" s="60"/>
      <c r="G96" s="60"/>
      <c r="H96" s="60"/>
      <c r="AF96" s="62"/>
      <c r="AG96" s="63" t="s">
        <v>295</v>
      </c>
      <c r="AH96" s="112">
        <v>0.35610000000000003</v>
      </c>
    </row>
    <row r="97" spans="6:34" ht="15.75" customHeight="1">
      <c r="F97" s="60"/>
      <c r="G97" s="60"/>
      <c r="H97" s="60"/>
      <c r="AF97" s="62"/>
      <c r="AG97" s="63"/>
      <c r="AH97" s="63"/>
    </row>
    <row r="98" spans="6:34" ht="15.75" customHeight="1">
      <c r="F98" s="60"/>
      <c r="G98" s="60"/>
      <c r="H98" s="60"/>
      <c r="AF98" s="62"/>
      <c r="AG98" s="63"/>
      <c r="AH98" s="63">
        <f>AH94*AH96</f>
        <v>1051089.9482857923</v>
      </c>
    </row>
    <row r="99" spans="6:34" ht="15.75" customHeight="1">
      <c r="F99" s="60"/>
      <c r="G99" s="60"/>
      <c r="H99" s="60"/>
      <c r="AF99" s="62"/>
      <c r="AG99" s="63"/>
      <c r="AH99" s="63"/>
    </row>
    <row r="100" spans="6:34" ht="15.75" customHeight="1">
      <c r="F100" s="60"/>
      <c r="G100" s="60"/>
      <c r="H100" s="60"/>
      <c r="AF100" s="62"/>
      <c r="AG100" s="63"/>
      <c r="AH100" s="63">
        <f>AH94+AH98</f>
        <v>4002760.6820285395</v>
      </c>
    </row>
    <row r="101" spans="6:34" ht="15.75" customHeight="1">
      <c r="F101" s="60"/>
      <c r="G101" s="60"/>
      <c r="H101" s="60"/>
      <c r="AF101" s="62"/>
      <c r="AG101" s="63"/>
      <c r="AH101" s="63"/>
    </row>
    <row r="102" spans="6:34" ht="15.75" customHeight="1">
      <c r="F102" s="60"/>
      <c r="G102" s="60"/>
      <c r="H102" s="60"/>
      <c r="AF102" s="62"/>
      <c r="AG102" s="63"/>
      <c r="AH102" s="63"/>
    </row>
    <row r="103" spans="6:34" ht="15.75" customHeight="1">
      <c r="F103" s="60"/>
      <c r="G103" s="60"/>
      <c r="H103" s="60"/>
      <c r="AF103" s="62"/>
      <c r="AG103" s="63"/>
      <c r="AH103" s="63"/>
    </row>
    <row r="104" spans="6:34" ht="15.75" customHeight="1">
      <c r="F104" s="60"/>
      <c r="G104" s="60"/>
      <c r="H104" s="60"/>
      <c r="AF104" s="62"/>
      <c r="AG104" s="63"/>
      <c r="AH104" s="63"/>
    </row>
    <row r="105" spans="6:34" ht="15.75" customHeight="1">
      <c r="F105" s="60"/>
      <c r="G105" s="60"/>
      <c r="H105" s="60"/>
      <c r="AF105" s="62"/>
      <c r="AG105" s="63"/>
      <c r="AH105" s="63"/>
    </row>
    <row r="106" spans="6:34" ht="15.75" customHeight="1">
      <c r="F106" s="60"/>
      <c r="G106" s="60"/>
      <c r="H106" s="60"/>
      <c r="AF106" s="62"/>
      <c r="AG106" s="63"/>
      <c r="AH106" s="63"/>
    </row>
    <row r="107" spans="6:34" ht="15.75" customHeight="1">
      <c r="F107" s="60"/>
      <c r="G107" s="60"/>
      <c r="H107" s="60"/>
      <c r="AF107" s="62"/>
      <c r="AG107" s="63"/>
      <c r="AH107" s="63"/>
    </row>
    <row r="108" spans="6:34" ht="15.75" customHeight="1">
      <c r="F108" s="60"/>
      <c r="G108" s="60"/>
      <c r="H108" s="60"/>
      <c r="AF108" s="62"/>
      <c r="AG108" s="63"/>
      <c r="AH108" s="63"/>
    </row>
    <row r="109" spans="6:34" ht="15.75" customHeight="1">
      <c r="F109" s="60"/>
      <c r="G109" s="60"/>
      <c r="H109" s="60"/>
      <c r="AF109" s="62"/>
      <c r="AG109" s="63"/>
      <c r="AH109" s="63"/>
    </row>
    <row r="110" spans="6:34" ht="15.75" customHeight="1">
      <c r="F110" s="60"/>
      <c r="G110" s="60"/>
      <c r="H110" s="60"/>
      <c r="AF110" s="62"/>
      <c r="AG110" s="63"/>
      <c r="AH110" s="63"/>
    </row>
    <row r="111" spans="6:34" ht="15.75" customHeight="1">
      <c r="F111" s="60"/>
      <c r="G111" s="60"/>
      <c r="H111" s="60"/>
      <c r="AF111" s="62"/>
      <c r="AG111" s="63"/>
      <c r="AH111" s="63"/>
    </row>
    <row r="112" spans="6:34" ht="15.75" customHeight="1">
      <c r="F112" s="60"/>
      <c r="G112" s="60"/>
      <c r="H112" s="60"/>
      <c r="AF112" s="62"/>
      <c r="AG112" s="63"/>
      <c r="AH112" s="63"/>
    </row>
    <row r="113" spans="6:34" ht="15.75" customHeight="1">
      <c r="F113" s="60"/>
      <c r="G113" s="60"/>
      <c r="H113" s="60"/>
      <c r="AF113" s="62"/>
      <c r="AG113" s="63"/>
      <c r="AH113" s="63"/>
    </row>
    <row r="114" spans="6:34" ht="15.75" customHeight="1">
      <c r="F114" s="60"/>
      <c r="G114" s="60"/>
      <c r="H114" s="60"/>
      <c r="AF114" s="62"/>
      <c r="AG114" s="63"/>
      <c r="AH114" s="63"/>
    </row>
    <row r="115" spans="6:34" ht="15.75" customHeight="1">
      <c r="F115" s="60"/>
      <c r="G115" s="60"/>
      <c r="H115" s="60"/>
      <c r="AF115" s="62"/>
      <c r="AG115" s="63"/>
      <c r="AH115" s="63"/>
    </row>
    <row r="116" spans="6:34" ht="15.75" customHeight="1">
      <c r="F116" s="60"/>
      <c r="G116" s="60"/>
      <c r="H116" s="60"/>
      <c r="AF116" s="62"/>
      <c r="AG116" s="63"/>
      <c r="AH116" s="63"/>
    </row>
    <row r="117" spans="6:34" ht="15.75" customHeight="1">
      <c r="F117" s="60"/>
      <c r="G117" s="60"/>
      <c r="H117" s="60"/>
      <c r="AF117" s="62"/>
      <c r="AG117" s="63"/>
      <c r="AH117" s="63"/>
    </row>
    <row r="118" spans="6:34" ht="15.75" customHeight="1">
      <c r="F118" s="60"/>
      <c r="G118" s="60"/>
      <c r="H118" s="60"/>
      <c r="AF118" s="62"/>
      <c r="AG118" s="63"/>
      <c r="AH118" s="63"/>
    </row>
    <row r="119" spans="6:34" ht="15.75" customHeight="1">
      <c r="F119" s="60"/>
      <c r="G119" s="60"/>
      <c r="H119" s="60"/>
      <c r="AF119" s="62"/>
      <c r="AG119" s="63"/>
      <c r="AH119" s="63"/>
    </row>
    <row r="120" spans="6:34" ht="15.75" customHeight="1">
      <c r="F120" s="60"/>
      <c r="G120" s="60"/>
      <c r="H120" s="60"/>
      <c r="AF120" s="62"/>
      <c r="AG120" s="63"/>
      <c r="AH120" s="63"/>
    </row>
    <row r="121" spans="6:34" ht="15.75" customHeight="1">
      <c r="F121" s="60"/>
      <c r="G121" s="60"/>
      <c r="H121" s="60"/>
      <c r="AF121" s="62"/>
      <c r="AG121" s="63"/>
      <c r="AH121" s="63"/>
    </row>
    <row r="122" spans="6:34" ht="15.75" customHeight="1">
      <c r="F122" s="60"/>
      <c r="G122" s="60"/>
      <c r="H122" s="60"/>
      <c r="AF122" s="62"/>
      <c r="AG122" s="63"/>
      <c r="AH122" s="63"/>
    </row>
    <row r="123" spans="6:34" ht="15.75" customHeight="1">
      <c r="F123" s="60"/>
      <c r="G123" s="60"/>
      <c r="H123" s="60"/>
      <c r="AF123" s="62"/>
      <c r="AG123" s="63"/>
      <c r="AH123" s="63"/>
    </row>
    <row r="124" spans="6:34" ht="15.75" customHeight="1">
      <c r="F124" s="60"/>
      <c r="G124" s="60"/>
      <c r="H124" s="60"/>
      <c r="AF124" s="62"/>
      <c r="AG124" s="63"/>
      <c r="AH124" s="63"/>
    </row>
    <row r="125" spans="6:34" ht="15.75" customHeight="1">
      <c r="F125" s="60"/>
      <c r="G125" s="60"/>
      <c r="H125" s="60"/>
      <c r="AF125" s="62"/>
      <c r="AG125" s="63"/>
      <c r="AH125" s="63"/>
    </row>
    <row r="126" spans="6:34" ht="15.75" customHeight="1">
      <c r="F126" s="60"/>
      <c r="G126" s="60"/>
      <c r="H126" s="60"/>
      <c r="AF126" s="62"/>
      <c r="AG126" s="63"/>
      <c r="AH126" s="63"/>
    </row>
    <row r="127" spans="6:34" ht="15.75" customHeight="1">
      <c r="F127" s="60"/>
      <c r="G127" s="60"/>
      <c r="H127" s="60"/>
      <c r="AF127" s="62"/>
      <c r="AG127" s="63"/>
      <c r="AH127" s="63"/>
    </row>
    <row r="128" spans="6:34" ht="15.75" customHeight="1">
      <c r="F128" s="60"/>
      <c r="G128" s="60"/>
      <c r="H128" s="60"/>
      <c r="AF128" s="62"/>
      <c r="AG128" s="63"/>
      <c r="AH128" s="63"/>
    </row>
    <row r="129" spans="6:34" ht="15.75" customHeight="1">
      <c r="F129" s="60"/>
      <c r="G129" s="60"/>
      <c r="H129" s="60"/>
      <c r="AF129" s="62"/>
      <c r="AG129" s="63"/>
      <c r="AH129" s="63"/>
    </row>
    <row r="130" spans="6:34" ht="15.75" customHeight="1">
      <c r="F130" s="60"/>
      <c r="G130" s="60"/>
      <c r="H130" s="60"/>
      <c r="AF130" s="62"/>
      <c r="AG130" s="63"/>
      <c r="AH130" s="63"/>
    </row>
    <row r="131" spans="6:34" ht="15.75" customHeight="1">
      <c r="F131" s="60"/>
      <c r="G131" s="60"/>
      <c r="H131" s="60"/>
      <c r="AF131" s="62"/>
      <c r="AG131" s="63"/>
      <c r="AH131" s="63"/>
    </row>
    <row r="132" spans="6:34" ht="15.75" customHeight="1">
      <c r="F132" s="60"/>
      <c r="G132" s="60"/>
      <c r="H132" s="60"/>
      <c r="AF132" s="62"/>
      <c r="AG132" s="63"/>
      <c r="AH132" s="63"/>
    </row>
    <row r="133" spans="6:34" ht="15.75" customHeight="1">
      <c r="F133" s="60"/>
      <c r="G133" s="60"/>
      <c r="H133" s="60"/>
      <c r="AF133" s="62"/>
      <c r="AG133" s="63"/>
      <c r="AH133" s="63"/>
    </row>
    <row r="134" spans="6:34" ht="15.75" customHeight="1">
      <c r="F134" s="60"/>
      <c r="G134" s="60"/>
      <c r="H134" s="60"/>
      <c r="AF134" s="62"/>
      <c r="AG134" s="63"/>
      <c r="AH134" s="63"/>
    </row>
    <row r="135" spans="6:34" ht="15.75" customHeight="1">
      <c r="F135" s="60"/>
      <c r="G135" s="60"/>
      <c r="H135" s="60"/>
      <c r="AF135" s="62"/>
      <c r="AG135" s="63"/>
      <c r="AH135" s="63"/>
    </row>
    <row r="136" spans="6:34" ht="15.75" customHeight="1">
      <c r="F136" s="60"/>
      <c r="G136" s="60"/>
      <c r="H136" s="60"/>
      <c r="AF136" s="62"/>
      <c r="AG136" s="63"/>
      <c r="AH136" s="63"/>
    </row>
    <row r="137" spans="6:34" ht="15.75" customHeight="1">
      <c r="F137" s="60"/>
      <c r="G137" s="60"/>
      <c r="H137" s="60"/>
      <c r="AF137" s="62"/>
      <c r="AG137" s="63"/>
      <c r="AH137" s="63"/>
    </row>
    <row r="138" spans="6:34" ht="15.75" customHeight="1">
      <c r="F138" s="60"/>
      <c r="G138" s="60"/>
      <c r="H138" s="60"/>
      <c r="AF138" s="62"/>
      <c r="AG138" s="63"/>
      <c r="AH138" s="63"/>
    </row>
    <row r="139" spans="6:34" ht="15.75" customHeight="1">
      <c r="F139" s="60"/>
      <c r="G139" s="60"/>
      <c r="H139" s="60"/>
      <c r="AF139" s="62"/>
      <c r="AG139" s="63"/>
      <c r="AH139" s="63"/>
    </row>
    <row r="140" spans="6:34" ht="15.75" customHeight="1">
      <c r="F140" s="60"/>
      <c r="G140" s="60"/>
      <c r="H140" s="60"/>
      <c r="AF140" s="62"/>
      <c r="AG140" s="63"/>
      <c r="AH140" s="63"/>
    </row>
    <row r="141" spans="6:34" ht="15.75" customHeight="1">
      <c r="F141" s="60"/>
      <c r="G141" s="60"/>
      <c r="H141" s="60"/>
      <c r="AF141" s="62"/>
      <c r="AG141" s="63"/>
      <c r="AH141" s="63"/>
    </row>
    <row r="142" spans="6:34" ht="15.75" customHeight="1">
      <c r="F142" s="60"/>
      <c r="G142" s="60"/>
      <c r="H142" s="60"/>
      <c r="AF142" s="62"/>
      <c r="AG142" s="63"/>
      <c r="AH142" s="63"/>
    </row>
    <row r="143" spans="6:34" ht="15.75" customHeight="1">
      <c r="F143" s="60"/>
      <c r="G143" s="60"/>
      <c r="H143" s="60"/>
      <c r="AF143" s="62"/>
      <c r="AG143" s="63"/>
      <c r="AH143" s="63"/>
    </row>
    <row r="144" spans="6:34" ht="15.75" customHeight="1">
      <c r="F144" s="60"/>
      <c r="G144" s="60"/>
      <c r="H144" s="60"/>
      <c r="AF144" s="62"/>
      <c r="AG144" s="63"/>
      <c r="AH144" s="63"/>
    </row>
    <row r="145" spans="6:34" ht="15.75" customHeight="1">
      <c r="F145" s="60"/>
      <c r="G145" s="60"/>
      <c r="H145" s="60"/>
      <c r="AF145" s="62"/>
      <c r="AG145" s="63"/>
      <c r="AH145" s="63"/>
    </row>
    <row r="146" spans="6:34" ht="15.75" customHeight="1">
      <c r="F146" s="60"/>
      <c r="G146" s="60"/>
      <c r="H146" s="60"/>
      <c r="AF146" s="62"/>
      <c r="AG146" s="63"/>
      <c r="AH146" s="63"/>
    </row>
    <row r="147" spans="6:34" ht="15.75" customHeight="1">
      <c r="F147" s="60"/>
      <c r="G147" s="60"/>
      <c r="H147" s="60"/>
      <c r="AF147" s="62"/>
      <c r="AG147" s="63"/>
      <c r="AH147" s="63"/>
    </row>
    <row r="148" spans="6:34" ht="15.75" customHeight="1">
      <c r="F148" s="60"/>
      <c r="G148" s="60"/>
      <c r="H148" s="60"/>
      <c r="AF148" s="62"/>
      <c r="AG148" s="63"/>
      <c r="AH148" s="63"/>
    </row>
    <row r="149" spans="6:34" ht="15.75" customHeight="1">
      <c r="F149" s="60"/>
      <c r="G149" s="60"/>
      <c r="H149" s="60"/>
      <c r="AF149" s="62"/>
      <c r="AG149" s="63"/>
      <c r="AH149" s="63"/>
    </row>
    <row r="150" spans="6:34" ht="15.75" customHeight="1">
      <c r="F150" s="60"/>
      <c r="G150" s="60"/>
      <c r="H150" s="60"/>
      <c r="AF150" s="62"/>
      <c r="AG150" s="63"/>
      <c r="AH150" s="63"/>
    </row>
    <row r="151" spans="6:34" ht="15.75" customHeight="1">
      <c r="F151" s="60"/>
      <c r="G151" s="60"/>
      <c r="H151" s="60"/>
      <c r="AF151" s="62"/>
      <c r="AG151" s="63"/>
      <c r="AH151" s="63"/>
    </row>
    <row r="152" spans="6:34" ht="15.75" customHeight="1">
      <c r="F152" s="60"/>
      <c r="G152" s="60"/>
      <c r="H152" s="60"/>
      <c r="AF152" s="62"/>
      <c r="AG152" s="63"/>
      <c r="AH152" s="63"/>
    </row>
    <row r="153" spans="6:34" ht="15.75" customHeight="1">
      <c r="F153" s="60"/>
      <c r="G153" s="60"/>
      <c r="H153" s="60"/>
      <c r="AF153" s="62"/>
      <c r="AG153" s="63"/>
      <c r="AH153" s="63"/>
    </row>
    <row r="154" spans="6:34" ht="15.75" customHeight="1">
      <c r="F154" s="60"/>
      <c r="G154" s="60"/>
      <c r="H154" s="60"/>
      <c r="AF154" s="62"/>
      <c r="AG154" s="63"/>
      <c r="AH154" s="63"/>
    </row>
    <row r="155" spans="6:34" ht="15.75" customHeight="1">
      <c r="F155" s="60"/>
      <c r="G155" s="60"/>
      <c r="H155" s="60"/>
      <c r="AF155" s="62"/>
      <c r="AG155" s="63"/>
      <c r="AH155" s="63"/>
    </row>
    <row r="156" spans="6:34" ht="15.75" customHeight="1">
      <c r="F156" s="60"/>
      <c r="G156" s="60"/>
      <c r="H156" s="60"/>
      <c r="AF156" s="62"/>
      <c r="AG156" s="63"/>
      <c r="AH156" s="63"/>
    </row>
    <row r="157" spans="6:34" ht="15.75" customHeight="1">
      <c r="F157" s="60"/>
      <c r="G157" s="60"/>
      <c r="H157" s="60"/>
      <c r="AF157" s="62"/>
      <c r="AG157" s="63"/>
      <c r="AH157" s="63"/>
    </row>
    <row r="158" spans="6:34" ht="15.75" customHeight="1">
      <c r="F158" s="60"/>
      <c r="G158" s="60"/>
      <c r="H158" s="60"/>
      <c r="AF158" s="62"/>
      <c r="AG158" s="63"/>
      <c r="AH158" s="63"/>
    </row>
    <row r="159" spans="6:34" ht="15.75" customHeight="1">
      <c r="F159" s="60"/>
      <c r="G159" s="60"/>
      <c r="H159" s="60"/>
      <c r="AF159" s="62"/>
      <c r="AG159" s="63"/>
      <c r="AH159" s="63"/>
    </row>
    <row r="160" spans="6:34" ht="15.75" customHeight="1">
      <c r="F160" s="60"/>
      <c r="G160" s="60"/>
      <c r="H160" s="60"/>
      <c r="AF160" s="62"/>
      <c r="AG160" s="63"/>
      <c r="AH160" s="63"/>
    </row>
    <row r="161" spans="6:34" ht="15.75" customHeight="1">
      <c r="F161" s="60"/>
      <c r="G161" s="60"/>
      <c r="H161" s="60"/>
      <c r="AF161" s="62"/>
      <c r="AG161" s="63"/>
      <c r="AH161" s="63"/>
    </row>
    <row r="162" spans="6:34" ht="15.75" customHeight="1">
      <c r="F162" s="60"/>
      <c r="G162" s="60"/>
      <c r="H162" s="60"/>
      <c r="AF162" s="62"/>
      <c r="AG162" s="63"/>
      <c r="AH162" s="63"/>
    </row>
    <row r="163" spans="6:34" ht="15.75" customHeight="1">
      <c r="F163" s="60"/>
      <c r="G163" s="60"/>
      <c r="H163" s="60"/>
      <c r="AF163" s="62"/>
      <c r="AG163" s="63"/>
      <c r="AH163" s="63"/>
    </row>
    <row r="164" spans="6:34" ht="15.75" customHeight="1">
      <c r="F164" s="60"/>
      <c r="G164" s="60"/>
      <c r="H164" s="60"/>
      <c r="AF164" s="62"/>
      <c r="AG164" s="63"/>
      <c r="AH164" s="63"/>
    </row>
    <row r="165" spans="6:34" ht="15.75" customHeight="1">
      <c r="F165" s="60"/>
      <c r="G165" s="60"/>
      <c r="H165" s="60"/>
      <c r="AF165" s="62"/>
      <c r="AG165" s="63"/>
      <c r="AH165" s="63"/>
    </row>
    <row r="166" spans="6:34" ht="15.75" customHeight="1">
      <c r="F166" s="60"/>
      <c r="G166" s="60"/>
      <c r="H166" s="60"/>
      <c r="AF166" s="62"/>
      <c r="AG166" s="63"/>
      <c r="AH166" s="63"/>
    </row>
    <row r="167" spans="6:34" ht="15.75" customHeight="1">
      <c r="F167" s="60"/>
      <c r="G167" s="60"/>
      <c r="H167" s="60"/>
      <c r="AF167" s="62"/>
      <c r="AG167" s="63"/>
      <c r="AH167" s="63"/>
    </row>
    <row r="168" spans="6:34" ht="15.75" customHeight="1">
      <c r="F168" s="60"/>
      <c r="G168" s="60"/>
      <c r="H168" s="60"/>
      <c r="AF168" s="62"/>
      <c r="AG168" s="63"/>
      <c r="AH168" s="63"/>
    </row>
    <row r="169" spans="6:34" ht="15.75" customHeight="1">
      <c r="F169" s="60"/>
      <c r="G169" s="60"/>
      <c r="H169" s="60"/>
      <c r="AF169" s="62"/>
      <c r="AG169" s="63"/>
      <c r="AH169" s="63"/>
    </row>
    <row r="170" spans="6:34" ht="15.75" customHeight="1">
      <c r="F170" s="60"/>
      <c r="G170" s="60"/>
      <c r="H170" s="60"/>
      <c r="AF170" s="62"/>
      <c r="AG170" s="63"/>
      <c r="AH170" s="63"/>
    </row>
    <row r="171" spans="6:34" ht="15.75" customHeight="1">
      <c r="F171" s="60"/>
      <c r="G171" s="60"/>
      <c r="H171" s="60"/>
      <c r="AF171" s="62"/>
      <c r="AG171" s="63"/>
      <c r="AH171" s="63"/>
    </row>
    <row r="172" spans="6:34" ht="15.75" customHeight="1">
      <c r="F172" s="60"/>
      <c r="G172" s="60"/>
      <c r="H172" s="60"/>
      <c r="AF172" s="62"/>
      <c r="AG172" s="63"/>
      <c r="AH172" s="63"/>
    </row>
    <row r="173" spans="6:34" ht="15.75" customHeight="1">
      <c r="F173" s="60"/>
      <c r="G173" s="60"/>
      <c r="H173" s="60"/>
      <c r="AF173" s="62"/>
      <c r="AG173" s="63"/>
      <c r="AH173" s="63"/>
    </row>
    <row r="174" spans="6:34" ht="15.75" customHeight="1">
      <c r="F174" s="60"/>
      <c r="G174" s="60"/>
      <c r="H174" s="60"/>
      <c r="AF174" s="62"/>
      <c r="AG174" s="63"/>
      <c r="AH174" s="63"/>
    </row>
    <row r="175" spans="6:34" ht="15.75" customHeight="1">
      <c r="F175" s="60"/>
      <c r="G175" s="60"/>
      <c r="H175" s="60"/>
      <c r="AF175" s="62"/>
      <c r="AG175" s="63"/>
      <c r="AH175" s="63"/>
    </row>
    <row r="176" spans="6:34" ht="15.75" customHeight="1">
      <c r="F176" s="60"/>
      <c r="G176" s="60"/>
      <c r="H176" s="60"/>
      <c r="AF176" s="62"/>
      <c r="AG176" s="63"/>
      <c r="AH176" s="63"/>
    </row>
    <row r="177" spans="6:34" ht="15.75" customHeight="1">
      <c r="F177" s="60"/>
      <c r="G177" s="60"/>
      <c r="H177" s="60"/>
      <c r="AF177" s="62"/>
      <c r="AG177" s="63"/>
      <c r="AH177" s="63"/>
    </row>
    <row r="178" spans="6:34" ht="15.75" customHeight="1">
      <c r="F178" s="60"/>
      <c r="G178" s="60"/>
      <c r="H178" s="60"/>
      <c r="AF178" s="62"/>
      <c r="AG178" s="63"/>
      <c r="AH178" s="63"/>
    </row>
    <row r="179" spans="6:34" ht="15.75" customHeight="1">
      <c r="F179" s="60"/>
      <c r="G179" s="60"/>
      <c r="H179" s="60"/>
      <c r="AF179" s="62"/>
      <c r="AG179" s="63"/>
      <c r="AH179" s="63"/>
    </row>
    <row r="180" spans="6:34" ht="15.75" customHeight="1">
      <c r="F180" s="60"/>
      <c r="G180" s="60"/>
      <c r="H180" s="60"/>
      <c r="AF180" s="62"/>
      <c r="AG180" s="63"/>
      <c r="AH180" s="63"/>
    </row>
    <row r="181" spans="6:34" ht="15.75" customHeight="1">
      <c r="F181" s="60"/>
      <c r="G181" s="60"/>
      <c r="H181" s="60"/>
      <c r="AF181" s="62"/>
      <c r="AG181" s="63"/>
      <c r="AH181" s="63"/>
    </row>
    <row r="182" spans="6:34" ht="15.75" customHeight="1">
      <c r="F182" s="60"/>
      <c r="G182" s="60"/>
      <c r="H182" s="60"/>
      <c r="AF182" s="62"/>
      <c r="AG182" s="63"/>
      <c r="AH182" s="63"/>
    </row>
    <row r="183" spans="6:34" ht="15.75" customHeight="1">
      <c r="F183" s="60"/>
      <c r="G183" s="60"/>
      <c r="H183" s="60"/>
      <c r="AF183" s="62"/>
      <c r="AG183" s="63"/>
      <c r="AH183" s="63"/>
    </row>
    <row r="184" spans="6:34" ht="15.75" customHeight="1">
      <c r="F184" s="60"/>
      <c r="G184" s="60"/>
      <c r="H184" s="60"/>
      <c r="AF184" s="62"/>
      <c r="AG184" s="63"/>
      <c r="AH184" s="63"/>
    </row>
    <row r="185" spans="6:34" ht="15.75" customHeight="1">
      <c r="F185" s="60"/>
      <c r="G185" s="60"/>
      <c r="H185" s="60"/>
      <c r="AF185" s="62"/>
      <c r="AG185" s="63"/>
      <c r="AH185" s="63"/>
    </row>
    <row r="186" spans="6:34" ht="15.75" customHeight="1">
      <c r="F186" s="60"/>
      <c r="G186" s="60"/>
      <c r="H186" s="60"/>
      <c r="AF186" s="62"/>
      <c r="AG186" s="63"/>
      <c r="AH186" s="63"/>
    </row>
    <row r="187" spans="6:34" ht="15.75" customHeight="1">
      <c r="F187" s="60"/>
      <c r="G187" s="60"/>
      <c r="H187" s="60"/>
      <c r="AF187" s="62"/>
      <c r="AG187" s="63"/>
      <c r="AH187" s="63"/>
    </row>
    <row r="188" spans="6:34" ht="15.75" customHeight="1">
      <c r="F188" s="60"/>
      <c r="G188" s="60"/>
      <c r="H188" s="60"/>
      <c r="AF188" s="62"/>
      <c r="AG188" s="63"/>
      <c r="AH188" s="63"/>
    </row>
    <row r="189" spans="6:34" ht="15.75" customHeight="1">
      <c r="F189" s="60"/>
      <c r="G189" s="60"/>
      <c r="H189" s="60"/>
      <c r="AF189" s="62"/>
      <c r="AG189" s="63"/>
      <c r="AH189" s="63"/>
    </row>
    <row r="190" spans="6:34" ht="15.75" customHeight="1">
      <c r="F190" s="60"/>
      <c r="G190" s="60"/>
      <c r="H190" s="60"/>
      <c r="AF190" s="62"/>
      <c r="AG190" s="63"/>
      <c r="AH190" s="63"/>
    </row>
    <row r="191" spans="6:34" ht="15.75" customHeight="1">
      <c r="F191" s="60"/>
      <c r="G191" s="60"/>
      <c r="H191" s="60"/>
      <c r="AF191" s="62"/>
      <c r="AG191" s="63"/>
      <c r="AH191" s="63"/>
    </row>
    <row r="192" spans="6:34" ht="15.75" customHeight="1">
      <c r="F192" s="60"/>
      <c r="G192" s="60"/>
      <c r="H192" s="60"/>
      <c r="AF192" s="62"/>
      <c r="AG192" s="63"/>
      <c r="AH192" s="63"/>
    </row>
    <row r="193" spans="6:34" ht="15.75" customHeight="1">
      <c r="F193" s="60"/>
      <c r="G193" s="60"/>
      <c r="H193" s="60"/>
      <c r="AF193" s="62"/>
      <c r="AG193" s="63"/>
      <c r="AH193" s="63"/>
    </row>
    <row r="194" spans="6:34" ht="15.75" customHeight="1">
      <c r="F194" s="60"/>
      <c r="G194" s="60"/>
      <c r="H194" s="60"/>
      <c r="AF194" s="62"/>
      <c r="AG194" s="63"/>
      <c r="AH194" s="63"/>
    </row>
    <row r="195" spans="6:34" ht="15.75" customHeight="1">
      <c r="F195" s="60"/>
      <c r="G195" s="60"/>
      <c r="H195" s="60"/>
      <c r="AF195" s="62"/>
      <c r="AG195" s="63"/>
      <c r="AH195" s="63"/>
    </row>
    <row r="196" spans="6:34" ht="15.75" customHeight="1">
      <c r="F196" s="60"/>
      <c r="G196" s="60"/>
      <c r="H196" s="60"/>
      <c r="AF196" s="62"/>
      <c r="AG196" s="63"/>
      <c r="AH196" s="63"/>
    </row>
    <row r="197" spans="6:34" ht="15.75" customHeight="1">
      <c r="F197" s="60"/>
      <c r="G197" s="60"/>
      <c r="H197" s="60"/>
      <c r="AF197" s="62"/>
      <c r="AG197" s="63"/>
      <c r="AH197" s="63"/>
    </row>
    <row r="198" spans="6:34" ht="15.75" customHeight="1">
      <c r="F198" s="60"/>
      <c r="G198" s="60"/>
      <c r="H198" s="60"/>
      <c r="AF198" s="62"/>
      <c r="AG198" s="63"/>
      <c r="AH198" s="63"/>
    </row>
    <row r="199" spans="6:34" ht="15.75" customHeight="1">
      <c r="F199" s="60"/>
      <c r="G199" s="60"/>
      <c r="H199" s="60"/>
      <c r="AF199" s="62"/>
      <c r="AG199" s="63"/>
      <c r="AH199" s="63"/>
    </row>
    <row r="200" spans="6:34" ht="15.75" customHeight="1">
      <c r="F200" s="60"/>
      <c r="G200" s="60"/>
      <c r="H200" s="60"/>
      <c r="AF200" s="62"/>
      <c r="AG200" s="63"/>
      <c r="AH200" s="63"/>
    </row>
    <row r="201" spans="6:34" ht="15.75" customHeight="1">
      <c r="F201" s="60"/>
      <c r="G201" s="60"/>
      <c r="H201" s="60"/>
      <c r="AF201" s="62"/>
      <c r="AG201" s="63"/>
      <c r="AH201" s="63"/>
    </row>
    <row r="202" spans="6:34" ht="15.75" customHeight="1">
      <c r="F202" s="60"/>
      <c r="G202" s="60"/>
      <c r="H202" s="60"/>
      <c r="AF202" s="62"/>
      <c r="AG202" s="63"/>
      <c r="AH202" s="63"/>
    </row>
    <row r="203" spans="6:34" ht="15.75" customHeight="1">
      <c r="F203" s="60"/>
      <c r="G203" s="60"/>
      <c r="H203" s="60"/>
      <c r="AF203" s="62"/>
      <c r="AG203" s="63"/>
      <c r="AH203" s="63"/>
    </row>
    <row r="204" spans="6:34" ht="15.75" customHeight="1">
      <c r="F204" s="60"/>
      <c r="G204" s="60"/>
      <c r="H204" s="60"/>
      <c r="AF204" s="62"/>
      <c r="AG204" s="63"/>
      <c r="AH204" s="63"/>
    </row>
    <row r="205" spans="6:34" ht="15.75" customHeight="1">
      <c r="F205" s="60"/>
      <c r="G205" s="60"/>
      <c r="H205" s="60"/>
      <c r="AF205" s="62"/>
      <c r="AG205" s="63"/>
      <c r="AH205" s="63"/>
    </row>
    <row r="206" spans="6:34" ht="15.75" customHeight="1">
      <c r="F206" s="60"/>
      <c r="G206" s="60"/>
      <c r="H206" s="60"/>
      <c r="AF206" s="62"/>
      <c r="AG206" s="63"/>
      <c r="AH206" s="63"/>
    </row>
    <row r="207" spans="6:34" ht="15.75" customHeight="1">
      <c r="F207" s="60"/>
      <c r="G207" s="60"/>
      <c r="H207" s="60"/>
      <c r="AF207" s="62"/>
      <c r="AG207" s="63"/>
      <c r="AH207" s="63"/>
    </row>
    <row r="208" spans="6:34" ht="15.75" customHeight="1">
      <c r="F208" s="60"/>
      <c r="G208" s="60"/>
      <c r="H208" s="60"/>
      <c r="AF208" s="62"/>
      <c r="AG208" s="63"/>
      <c r="AH208" s="63"/>
    </row>
    <row r="209" spans="6:34" ht="15.75" customHeight="1">
      <c r="F209" s="60"/>
      <c r="G209" s="60"/>
      <c r="H209" s="60"/>
      <c r="AF209" s="62"/>
      <c r="AG209" s="63"/>
      <c r="AH209" s="63"/>
    </row>
    <row r="210" spans="6:34" ht="15.75" customHeight="1">
      <c r="F210" s="60"/>
      <c r="G210" s="60"/>
      <c r="H210" s="60"/>
      <c r="AF210" s="62"/>
      <c r="AG210" s="63"/>
      <c r="AH210" s="63"/>
    </row>
    <row r="211" spans="6:34" ht="15.75" customHeight="1">
      <c r="F211" s="60"/>
      <c r="G211" s="60"/>
      <c r="H211" s="60"/>
      <c r="AF211" s="62"/>
      <c r="AG211" s="63"/>
      <c r="AH211" s="63"/>
    </row>
    <row r="212" spans="6:34" ht="15.75" customHeight="1">
      <c r="F212" s="60"/>
      <c r="G212" s="60"/>
      <c r="H212" s="60"/>
      <c r="AF212" s="62"/>
      <c r="AG212" s="63"/>
      <c r="AH212" s="63"/>
    </row>
    <row r="213" spans="6:34" ht="15.75" customHeight="1">
      <c r="F213" s="60"/>
      <c r="G213" s="60"/>
      <c r="H213" s="60"/>
      <c r="AF213" s="62"/>
      <c r="AG213" s="63"/>
      <c r="AH213" s="63"/>
    </row>
    <row r="214" spans="6:34" ht="15.75" customHeight="1">
      <c r="F214" s="60"/>
      <c r="G214" s="60"/>
      <c r="H214" s="60"/>
      <c r="AF214" s="62"/>
      <c r="AG214" s="63"/>
      <c r="AH214" s="63"/>
    </row>
    <row r="215" spans="6:34" ht="15.75" customHeight="1">
      <c r="F215" s="60"/>
      <c r="G215" s="60"/>
      <c r="H215" s="60"/>
      <c r="AF215" s="62"/>
      <c r="AG215" s="63"/>
      <c r="AH215" s="63"/>
    </row>
    <row r="216" spans="6:34" ht="15.75" customHeight="1">
      <c r="F216" s="60"/>
      <c r="G216" s="60"/>
      <c r="H216" s="60"/>
      <c r="AF216" s="62"/>
      <c r="AG216" s="63"/>
      <c r="AH216" s="63"/>
    </row>
    <row r="217" spans="6:34" ht="15.75" customHeight="1">
      <c r="F217" s="60"/>
      <c r="G217" s="60"/>
      <c r="H217" s="60"/>
      <c r="AF217" s="62"/>
      <c r="AG217" s="63"/>
      <c r="AH217" s="63"/>
    </row>
    <row r="218" spans="6:34" ht="15.75" customHeight="1">
      <c r="F218" s="60"/>
      <c r="G218" s="60"/>
      <c r="H218" s="60"/>
      <c r="AF218" s="62"/>
      <c r="AG218" s="63"/>
      <c r="AH218" s="63"/>
    </row>
    <row r="219" spans="6:34" ht="15.75" customHeight="1">
      <c r="F219" s="60"/>
      <c r="G219" s="60"/>
      <c r="H219" s="60"/>
      <c r="AF219" s="62"/>
      <c r="AG219" s="63"/>
      <c r="AH219" s="63"/>
    </row>
    <row r="220" spans="6:34" ht="15.75" customHeight="1">
      <c r="F220" s="60"/>
      <c r="G220" s="60"/>
      <c r="H220" s="60"/>
      <c r="AF220" s="62"/>
      <c r="AG220" s="63"/>
      <c r="AH220" s="63"/>
    </row>
    <row r="221" spans="6:34" ht="15.75" customHeight="1">
      <c r="F221" s="60"/>
      <c r="G221" s="60"/>
      <c r="H221" s="60"/>
      <c r="AF221" s="62"/>
      <c r="AG221" s="63"/>
      <c r="AH221" s="63"/>
    </row>
    <row r="222" spans="6:34" ht="15.75" customHeight="1">
      <c r="F222" s="60"/>
      <c r="G222" s="60"/>
      <c r="H222" s="60"/>
      <c r="AF222" s="62"/>
      <c r="AG222" s="63"/>
      <c r="AH222" s="63"/>
    </row>
    <row r="223" spans="6:34" ht="15.75" customHeight="1">
      <c r="F223" s="60"/>
      <c r="G223" s="60"/>
      <c r="H223" s="60"/>
      <c r="AF223" s="62"/>
      <c r="AG223" s="63"/>
      <c r="AH223" s="63"/>
    </row>
    <row r="224" spans="6:34" ht="15.75" customHeight="1">
      <c r="F224" s="60"/>
      <c r="G224" s="60"/>
      <c r="H224" s="60"/>
      <c r="AF224" s="62"/>
      <c r="AG224" s="63"/>
      <c r="AH224" s="63"/>
    </row>
    <row r="225" spans="6:34" ht="15.75" customHeight="1">
      <c r="F225" s="60"/>
      <c r="G225" s="60"/>
      <c r="H225" s="60"/>
      <c r="AF225" s="62"/>
      <c r="AG225" s="63"/>
      <c r="AH225" s="63"/>
    </row>
    <row r="226" spans="6:34" ht="15.75" customHeight="1">
      <c r="F226" s="60"/>
      <c r="G226" s="60"/>
      <c r="H226" s="60"/>
      <c r="AF226" s="62"/>
      <c r="AG226" s="63"/>
      <c r="AH226" s="63"/>
    </row>
    <row r="227" spans="6:34" ht="15.75" customHeight="1">
      <c r="F227" s="60"/>
      <c r="G227" s="60"/>
      <c r="H227" s="60"/>
      <c r="AF227" s="62"/>
      <c r="AG227" s="63"/>
      <c r="AH227" s="63"/>
    </row>
    <row r="228" spans="6:34" ht="15.75" customHeight="1">
      <c r="F228" s="60"/>
      <c r="G228" s="60"/>
      <c r="H228" s="60"/>
      <c r="AF228" s="62"/>
      <c r="AG228" s="63"/>
      <c r="AH228" s="63"/>
    </row>
    <row r="229" spans="6:34" ht="15.75" customHeight="1">
      <c r="F229" s="60"/>
      <c r="G229" s="60"/>
      <c r="H229" s="60"/>
      <c r="AF229" s="62"/>
      <c r="AG229" s="63"/>
      <c r="AH229" s="63"/>
    </row>
    <row r="230" spans="6:34" ht="15.75" customHeight="1">
      <c r="F230" s="60"/>
      <c r="G230" s="60"/>
      <c r="H230" s="60"/>
      <c r="AF230" s="62"/>
      <c r="AG230" s="63"/>
      <c r="AH230" s="63"/>
    </row>
    <row r="231" spans="6:34" ht="15.75" customHeight="1">
      <c r="F231" s="60"/>
      <c r="G231" s="60"/>
      <c r="H231" s="60"/>
      <c r="AF231" s="62"/>
      <c r="AG231" s="63"/>
      <c r="AH231" s="63"/>
    </row>
    <row r="232" spans="6:34" ht="15.75" customHeight="1">
      <c r="F232" s="60"/>
      <c r="G232" s="60"/>
      <c r="H232" s="60"/>
      <c r="AF232" s="62"/>
      <c r="AG232" s="63"/>
      <c r="AH232" s="63"/>
    </row>
    <row r="233" spans="6:34" ht="15.75" customHeight="1">
      <c r="F233" s="60"/>
      <c r="G233" s="60"/>
      <c r="H233" s="60"/>
      <c r="AF233" s="62"/>
      <c r="AG233" s="63"/>
      <c r="AH233" s="63"/>
    </row>
    <row r="234" spans="6:34" ht="15.75" customHeight="1">
      <c r="F234" s="60"/>
      <c r="G234" s="60"/>
      <c r="H234" s="60"/>
      <c r="AF234" s="62"/>
      <c r="AG234" s="63"/>
      <c r="AH234" s="63"/>
    </row>
    <row r="235" spans="6:34" ht="15.75" customHeight="1">
      <c r="F235" s="60"/>
      <c r="G235" s="60"/>
      <c r="H235" s="60"/>
      <c r="AF235" s="62"/>
      <c r="AG235" s="63"/>
      <c r="AH235" s="63"/>
    </row>
    <row r="236" spans="6:34" ht="15.75" customHeight="1">
      <c r="F236" s="60"/>
      <c r="G236" s="60"/>
      <c r="H236" s="60"/>
      <c r="AF236" s="62"/>
      <c r="AG236" s="63"/>
      <c r="AH236" s="63"/>
    </row>
    <row r="237" spans="6:34" ht="15.75" customHeight="1">
      <c r="F237" s="60"/>
      <c r="G237" s="60"/>
      <c r="H237" s="60"/>
      <c r="AF237" s="62"/>
      <c r="AG237" s="63"/>
      <c r="AH237" s="63"/>
    </row>
    <row r="238" spans="6:34" ht="15.75" customHeight="1">
      <c r="F238" s="60"/>
      <c r="G238" s="60"/>
      <c r="H238" s="60"/>
      <c r="AF238" s="62"/>
      <c r="AG238" s="63"/>
      <c r="AH238" s="63"/>
    </row>
    <row r="239" spans="6:34" ht="15.75" customHeight="1">
      <c r="F239" s="60"/>
      <c r="G239" s="60"/>
      <c r="H239" s="60"/>
      <c r="AF239" s="62"/>
      <c r="AG239" s="63"/>
      <c r="AH239" s="63"/>
    </row>
    <row r="240" spans="6:34" ht="15.75" customHeight="1">
      <c r="F240" s="60"/>
      <c r="G240" s="60"/>
      <c r="H240" s="60"/>
      <c r="AF240" s="62"/>
      <c r="AG240" s="63"/>
      <c r="AH240" s="63"/>
    </row>
    <row r="241" spans="6:34" ht="15.75" customHeight="1">
      <c r="F241" s="60"/>
      <c r="G241" s="60"/>
      <c r="H241" s="60"/>
      <c r="AF241" s="62"/>
      <c r="AG241" s="63"/>
      <c r="AH241" s="63"/>
    </row>
    <row r="242" spans="6:34" ht="15.75" customHeight="1">
      <c r="F242" s="60"/>
      <c r="G242" s="60"/>
      <c r="H242" s="60"/>
      <c r="AF242" s="62"/>
      <c r="AG242" s="63"/>
      <c r="AH242" s="63"/>
    </row>
    <row r="243" spans="6:34" ht="15.75" customHeight="1">
      <c r="F243" s="60"/>
      <c r="G243" s="60"/>
      <c r="H243" s="60"/>
      <c r="AF243" s="62"/>
      <c r="AG243" s="63"/>
      <c r="AH243" s="63"/>
    </row>
    <row r="244" spans="6:34" ht="15.75" customHeight="1">
      <c r="F244" s="60"/>
      <c r="G244" s="60"/>
      <c r="H244" s="60"/>
      <c r="AF244" s="62"/>
      <c r="AG244" s="63"/>
      <c r="AH244" s="63"/>
    </row>
    <row r="245" spans="6:34" ht="15.75" customHeight="1">
      <c r="F245" s="60"/>
      <c r="G245" s="60"/>
      <c r="H245" s="60"/>
      <c r="AF245" s="62"/>
      <c r="AG245" s="63"/>
      <c r="AH245" s="63"/>
    </row>
    <row r="246" spans="6:34" ht="15.75" customHeight="1">
      <c r="F246" s="60"/>
      <c r="G246" s="60"/>
      <c r="H246" s="60"/>
      <c r="AF246" s="62"/>
      <c r="AG246" s="63"/>
      <c r="AH246" s="63"/>
    </row>
    <row r="247" spans="6:34" ht="15.75" customHeight="1">
      <c r="F247" s="60"/>
      <c r="G247" s="60"/>
      <c r="H247" s="60"/>
      <c r="AF247" s="62"/>
      <c r="AG247" s="63"/>
      <c r="AH247" s="63"/>
    </row>
    <row r="248" spans="6:34" ht="15.75" customHeight="1">
      <c r="F248" s="60"/>
      <c r="G248" s="60"/>
      <c r="H248" s="60"/>
      <c r="AF248" s="62"/>
      <c r="AG248" s="63"/>
      <c r="AH248" s="63"/>
    </row>
    <row r="249" spans="6:34" ht="15.75" customHeight="1">
      <c r="F249" s="60"/>
      <c r="G249" s="60"/>
      <c r="H249" s="60"/>
      <c r="AF249" s="62"/>
      <c r="AG249" s="63"/>
      <c r="AH249" s="63"/>
    </row>
    <row r="250" spans="6:34" ht="15.75" customHeight="1">
      <c r="F250" s="60"/>
      <c r="G250" s="60"/>
      <c r="H250" s="60"/>
      <c r="AF250" s="62"/>
      <c r="AG250" s="63"/>
      <c r="AH250" s="63"/>
    </row>
    <row r="251" spans="6:34" ht="15.75" customHeight="1">
      <c r="F251" s="60"/>
      <c r="G251" s="60"/>
      <c r="H251" s="60"/>
      <c r="AF251" s="62"/>
      <c r="AG251" s="63"/>
      <c r="AH251" s="63"/>
    </row>
    <row r="252" spans="6:34" ht="15.75" customHeight="1">
      <c r="F252" s="60"/>
      <c r="G252" s="60"/>
      <c r="H252" s="60"/>
      <c r="AF252" s="62"/>
      <c r="AG252" s="63"/>
      <c r="AH252" s="63"/>
    </row>
    <row r="253" spans="6:34" ht="15.75" customHeight="1">
      <c r="F253" s="60"/>
      <c r="G253" s="60"/>
      <c r="H253" s="60"/>
      <c r="AF253" s="62"/>
      <c r="AG253" s="63"/>
      <c r="AH253" s="63"/>
    </row>
    <row r="254" spans="6:34" ht="15.75" customHeight="1">
      <c r="F254" s="60"/>
      <c r="G254" s="60"/>
      <c r="H254" s="60"/>
      <c r="AF254" s="62"/>
      <c r="AG254" s="63"/>
      <c r="AH254" s="63"/>
    </row>
    <row r="255" spans="6:34" ht="15.75" customHeight="1">
      <c r="F255" s="60"/>
      <c r="G255" s="60"/>
      <c r="H255" s="60"/>
      <c r="AF255" s="62"/>
      <c r="AG255" s="63"/>
      <c r="AH255" s="63"/>
    </row>
    <row r="256" spans="6:34" ht="15.75" customHeight="1">
      <c r="F256" s="60"/>
      <c r="G256" s="60"/>
      <c r="H256" s="60"/>
      <c r="AF256" s="62"/>
      <c r="AG256" s="63"/>
      <c r="AH256" s="63"/>
    </row>
    <row r="257" spans="6:34" ht="15.75" customHeight="1">
      <c r="F257" s="60"/>
      <c r="G257" s="60"/>
      <c r="H257" s="60"/>
      <c r="AF257" s="62"/>
      <c r="AG257" s="63"/>
      <c r="AH257" s="63"/>
    </row>
    <row r="258" spans="6:34" ht="15.75" customHeight="1">
      <c r="F258" s="60"/>
      <c r="G258" s="60"/>
      <c r="H258" s="60"/>
      <c r="AF258" s="62"/>
      <c r="AG258" s="63"/>
      <c r="AH258" s="63"/>
    </row>
    <row r="259" spans="6:34" ht="15.75" customHeight="1">
      <c r="F259" s="60"/>
      <c r="G259" s="60"/>
      <c r="H259" s="60"/>
      <c r="AF259" s="62"/>
      <c r="AG259" s="63"/>
      <c r="AH259" s="63"/>
    </row>
    <row r="260" spans="6:34" ht="15.75" customHeight="1">
      <c r="F260" s="60"/>
      <c r="G260" s="60"/>
      <c r="H260" s="60"/>
      <c r="AF260" s="62"/>
      <c r="AG260" s="63"/>
      <c r="AH260" s="63"/>
    </row>
    <row r="261" spans="6:34" ht="15.75" customHeight="1">
      <c r="F261" s="60"/>
      <c r="G261" s="60"/>
      <c r="H261" s="60"/>
      <c r="AF261" s="62"/>
      <c r="AG261" s="63"/>
      <c r="AH261" s="63"/>
    </row>
    <row r="262" spans="6:34" ht="15.75" customHeight="1">
      <c r="F262" s="60"/>
      <c r="G262" s="60"/>
      <c r="H262" s="60"/>
      <c r="AF262" s="62"/>
      <c r="AG262" s="63"/>
      <c r="AH262" s="63"/>
    </row>
    <row r="263" spans="6:34" ht="15.75" customHeight="1">
      <c r="F263" s="60"/>
      <c r="G263" s="60"/>
      <c r="H263" s="60"/>
      <c r="AF263" s="62"/>
      <c r="AG263" s="63"/>
      <c r="AH263" s="63"/>
    </row>
    <row r="264" spans="6:34" ht="15.75" customHeight="1">
      <c r="F264" s="60"/>
      <c r="G264" s="60"/>
      <c r="H264" s="60"/>
      <c r="AF264" s="62"/>
      <c r="AG264" s="63"/>
      <c r="AH264" s="63"/>
    </row>
    <row r="265" spans="6:34" ht="15.75" customHeight="1">
      <c r="F265" s="60"/>
      <c r="G265" s="60"/>
      <c r="H265" s="60"/>
      <c r="AF265" s="62"/>
      <c r="AG265" s="63"/>
      <c r="AH265" s="63"/>
    </row>
    <row r="266" spans="6:34" ht="15.75" customHeight="1">
      <c r="F266" s="60"/>
      <c r="G266" s="60"/>
      <c r="H266" s="60"/>
      <c r="AF266" s="62"/>
      <c r="AG266" s="63"/>
      <c r="AH266" s="63"/>
    </row>
    <row r="267" spans="6:34" ht="15.75" customHeight="1">
      <c r="F267" s="60"/>
      <c r="G267" s="60"/>
      <c r="H267" s="60"/>
      <c r="AF267" s="62"/>
      <c r="AG267" s="63"/>
      <c r="AH267" s="63"/>
    </row>
    <row r="268" spans="6:34" ht="15.75" customHeight="1">
      <c r="F268" s="60"/>
      <c r="G268" s="60"/>
      <c r="H268" s="60"/>
      <c r="AF268" s="62"/>
      <c r="AG268" s="63"/>
      <c r="AH268" s="63"/>
    </row>
    <row r="269" spans="6:34" ht="15.75" customHeight="1">
      <c r="F269" s="60"/>
      <c r="G269" s="60"/>
      <c r="H269" s="60"/>
      <c r="AF269" s="62"/>
      <c r="AG269" s="63"/>
      <c r="AH269" s="63"/>
    </row>
    <row r="270" spans="6:34" ht="15.75" customHeight="1">
      <c r="F270" s="60"/>
      <c r="G270" s="60"/>
      <c r="H270" s="60"/>
      <c r="AF270" s="62"/>
      <c r="AG270" s="63"/>
      <c r="AH270" s="63"/>
    </row>
    <row r="271" spans="6:34" ht="15.75" customHeight="1">
      <c r="F271" s="60"/>
      <c r="G271" s="60"/>
      <c r="H271" s="60"/>
      <c r="AF271" s="62"/>
      <c r="AG271" s="63"/>
      <c r="AH271" s="63"/>
    </row>
    <row r="272" spans="6:34" ht="15.75" customHeight="1">
      <c r="F272" s="60"/>
      <c r="G272" s="60"/>
      <c r="H272" s="60"/>
      <c r="AF272" s="62"/>
      <c r="AG272" s="63"/>
      <c r="AH272" s="63"/>
    </row>
    <row r="273" spans="6:34" ht="15.75" customHeight="1">
      <c r="F273" s="60"/>
      <c r="G273" s="60"/>
      <c r="H273" s="60"/>
      <c r="AF273" s="62"/>
      <c r="AG273" s="63"/>
      <c r="AH273" s="63"/>
    </row>
    <row r="274" spans="6:34" ht="15.75" customHeight="1">
      <c r="F274" s="60"/>
      <c r="G274" s="60"/>
      <c r="H274" s="60"/>
      <c r="AF274" s="62"/>
      <c r="AG274" s="63"/>
      <c r="AH274" s="63"/>
    </row>
    <row r="275" spans="6:34" ht="15.75" customHeight="1">
      <c r="F275" s="60"/>
      <c r="G275" s="60"/>
      <c r="H275" s="60"/>
      <c r="AF275" s="62"/>
      <c r="AG275" s="63"/>
      <c r="AH275" s="63"/>
    </row>
    <row r="276" spans="6:34" ht="15.75" customHeight="1">
      <c r="F276" s="60"/>
      <c r="G276" s="60"/>
      <c r="H276" s="60"/>
      <c r="AF276" s="62"/>
      <c r="AG276" s="63"/>
      <c r="AH276" s="63"/>
    </row>
    <row r="277" spans="6:34" ht="15.75" customHeight="1">
      <c r="F277" s="60"/>
      <c r="G277" s="60"/>
      <c r="H277" s="60"/>
      <c r="AF277" s="62"/>
      <c r="AG277" s="63"/>
      <c r="AH277" s="63"/>
    </row>
    <row r="278" spans="6:34" ht="15.75" customHeight="1">
      <c r="F278" s="60"/>
      <c r="G278" s="60"/>
      <c r="H278" s="60"/>
      <c r="AF278" s="62"/>
      <c r="AG278" s="63"/>
      <c r="AH278" s="63"/>
    </row>
    <row r="279" spans="6:34" ht="15.75" customHeight="1">
      <c r="F279" s="60"/>
      <c r="G279" s="60"/>
      <c r="H279" s="60"/>
      <c r="AF279" s="62"/>
      <c r="AG279" s="63"/>
      <c r="AH279" s="63"/>
    </row>
    <row r="280" spans="6:34" ht="15.75" customHeight="1">
      <c r="F280" s="60"/>
      <c r="G280" s="60"/>
      <c r="H280" s="60"/>
      <c r="AF280" s="62"/>
      <c r="AG280" s="63"/>
      <c r="AH280" s="63"/>
    </row>
    <row r="281" spans="6:34" ht="15.75" customHeight="1">
      <c r="F281" s="60"/>
      <c r="G281" s="60"/>
      <c r="H281" s="60"/>
      <c r="AF281" s="62"/>
      <c r="AG281" s="63"/>
      <c r="AH281" s="63"/>
    </row>
    <row r="282" spans="6:34" ht="15.75" customHeight="1">
      <c r="F282" s="60"/>
      <c r="G282" s="60"/>
      <c r="H282" s="60"/>
      <c r="AF282" s="62"/>
      <c r="AG282" s="63"/>
      <c r="AH282" s="63"/>
    </row>
    <row r="283" spans="6:34" ht="15.75" customHeight="1">
      <c r="F283" s="60"/>
      <c r="G283" s="60"/>
      <c r="H283" s="60"/>
      <c r="AF283" s="62"/>
      <c r="AG283" s="63"/>
      <c r="AH283" s="63"/>
    </row>
    <row r="284" spans="6:34" ht="15.75" customHeight="1">
      <c r="F284" s="60"/>
      <c r="G284" s="60"/>
      <c r="H284" s="60"/>
      <c r="AF284" s="62"/>
      <c r="AG284" s="63"/>
      <c r="AH284" s="63"/>
    </row>
    <row r="285" spans="6:34" ht="15.75" customHeight="1">
      <c r="F285" s="60"/>
      <c r="G285" s="60"/>
      <c r="H285" s="60"/>
      <c r="AF285" s="62"/>
      <c r="AG285" s="63"/>
      <c r="AH285" s="63"/>
    </row>
    <row r="286" spans="6:34" ht="15.75" customHeight="1">
      <c r="F286" s="60"/>
      <c r="G286" s="60"/>
      <c r="H286" s="60"/>
      <c r="AF286" s="62"/>
      <c r="AG286" s="63"/>
      <c r="AH286" s="63"/>
    </row>
    <row r="287" spans="6:34" ht="15.75" customHeight="1">
      <c r="F287" s="60"/>
      <c r="G287" s="60"/>
      <c r="H287" s="60"/>
      <c r="AF287" s="62"/>
      <c r="AG287" s="63"/>
      <c r="AH287" s="63"/>
    </row>
    <row r="288" spans="6:34" ht="15.75" customHeight="1">
      <c r="F288" s="60"/>
      <c r="G288" s="60"/>
      <c r="H288" s="60"/>
      <c r="AF288" s="62"/>
      <c r="AG288" s="63"/>
      <c r="AH288" s="63"/>
    </row>
    <row r="289" spans="6:34" ht="15.75" customHeight="1">
      <c r="F289" s="60"/>
      <c r="G289" s="60"/>
      <c r="H289" s="60"/>
      <c r="AF289" s="62"/>
      <c r="AG289" s="63"/>
      <c r="AH289" s="63"/>
    </row>
    <row r="290" spans="6:34" ht="15.75" customHeight="1">
      <c r="F290" s="60"/>
      <c r="G290" s="60"/>
      <c r="H290" s="60"/>
      <c r="AF290" s="62"/>
      <c r="AG290" s="63"/>
      <c r="AH290" s="63"/>
    </row>
    <row r="291" spans="6:34" ht="15.75" customHeight="1">
      <c r="F291" s="60"/>
      <c r="G291" s="60"/>
      <c r="H291" s="60"/>
      <c r="AF291" s="62"/>
      <c r="AG291" s="63"/>
      <c r="AH291" s="63"/>
    </row>
    <row r="292" spans="6:34" ht="15.75" customHeight="1">
      <c r="F292" s="60"/>
      <c r="G292" s="60"/>
      <c r="H292" s="60"/>
      <c r="AF292" s="62"/>
      <c r="AG292" s="63"/>
      <c r="AH292" s="63"/>
    </row>
    <row r="293" spans="6:34" ht="15.75" customHeight="1">
      <c r="F293" s="60"/>
      <c r="G293" s="60"/>
      <c r="H293" s="60"/>
      <c r="AF293" s="62"/>
      <c r="AG293" s="63"/>
      <c r="AH293" s="63"/>
    </row>
    <row r="294" spans="6:34" ht="15.75" customHeight="1">
      <c r="F294" s="60"/>
      <c r="G294" s="60"/>
      <c r="H294" s="60"/>
      <c r="AF294" s="62"/>
      <c r="AG294" s="63"/>
      <c r="AH294" s="63"/>
    </row>
    <row r="295" spans="6:34" ht="15.75" customHeight="1">
      <c r="F295" s="60"/>
      <c r="G295" s="60"/>
      <c r="H295" s="60"/>
      <c r="AF295" s="62"/>
      <c r="AG295" s="63"/>
      <c r="AH295" s="63"/>
    </row>
    <row r="296" spans="6:34" ht="15.75" customHeight="1">
      <c r="F296" s="60"/>
      <c r="G296" s="60"/>
      <c r="H296" s="60"/>
      <c r="AF296" s="62"/>
      <c r="AG296" s="63"/>
      <c r="AH296" s="63"/>
    </row>
    <row r="297" spans="6:34" ht="15.75" customHeight="1">
      <c r="F297" s="60"/>
      <c r="G297" s="60"/>
      <c r="H297" s="60"/>
      <c r="AF297" s="62"/>
      <c r="AG297" s="63"/>
      <c r="AH297" s="63"/>
    </row>
    <row r="298" spans="6:34" ht="15.75" customHeight="1">
      <c r="F298" s="60"/>
      <c r="G298" s="60"/>
      <c r="H298" s="60"/>
      <c r="AF298" s="62"/>
      <c r="AG298" s="63"/>
      <c r="AH298" s="63"/>
    </row>
    <row r="299" spans="6:34" ht="15.75" customHeight="1">
      <c r="F299" s="60"/>
      <c r="G299" s="60"/>
      <c r="H299" s="60"/>
      <c r="AF299" s="62"/>
      <c r="AG299" s="63"/>
      <c r="AH299" s="63"/>
    </row>
    <row r="300" spans="6:34" ht="15.75" customHeight="1">
      <c r="F300" s="60"/>
      <c r="G300" s="60"/>
      <c r="H300" s="60"/>
      <c r="AF300" s="62"/>
      <c r="AG300" s="63"/>
      <c r="AH300" s="63"/>
    </row>
    <row r="301" spans="6:34" ht="15.75" customHeight="1"/>
    <row r="302" spans="6:34" ht="15.75" customHeight="1"/>
    <row r="303" spans="6:34" ht="15.75" customHeight="1"/>
    <row r="304" spans="6:3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C3:C5"/>
    <mergeCell ref="D3:D5"/>
    <mergeCell ref="E3:E5"/>
    <mergeCell ref="F3:F5"/>
    <mergeCell ref="G3:G4"/>
    <mergeCell ref="H3:H5"/>
    <mergeCell ref="I3:I5"/>
    <mergeCell ref="O4:P4"/>
    <mergeCell ref="Q4:R4"/>
    <mergeCell ref="S4:T4"/>
    <mergeCell ref="U4:V4"/>
    <mergeCell ref="W4:X4"/>
    <mergeCell ref="Y4:Z4"/>
    <mergeCell ref="AL5:AM5"/>
    <mergeCell ref="J3:J4"/>
    <mergeCell ref="K3:L4"/>
    <mergeCell ref="M3:V3"/>
    <mergeCell ref="W3:AB3"/>
    <mergeCell ref="AC3:AD4"/>
    <mergeCell ref="AE3:AE4"/>
    <mergeCell ref="M4:N4"/>
    <mergeCell ref="AA4:AB4"/>
  </mergeCells>
  <pageMargins left="0.511811024" right="0.511811024" top="0.78740157499999996" bottom="0.78740157499999996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AJ1000"/>
  <sheetViews>
    <sheetView showGridLines="0" topLeftCell="B1" workbookViewId="0">
      <selection activeCell="H6" sqref="H6:H91"/>
    </sheetView>
  </sheetViews>
  <sheetFormatPr defaultColWidth="14.42578125" defaultRowHeight="15" customHeight="1"/>
  <cols>
    <col min="1" max="2" width="8.7109375" customWidth="1"/>
    <col min="3" max="3" width="14.140625" customWidth="1"/>
    <col min="4" max="4" width="25.28515625" customWidth="1"/>
    <col min="5" max="5" width="6.28515625" customWidth="1"/>
    <col min="6" max="6" width="10.140625" customWidth="1"/>
    <col min="7" max="7" width="16.140625" customWidth="1"/>
    <col min="8" max="8" width="10.140625" style="234" customWidth="1"/>
    <col min="9" max="9" width="8" customWidth="1"/>
    <col min="10" max="10" width="10.140625" customWidth="1"/>
    <col min="11" max="11" width="8" customWidth="1"/>
    <col min="12" max="12" width="7.28515625" customWidth="1"/>
    <col min="13" max="13" width="6.85546875" customWidth="1"/>
    <col min="14" max="14" width="6.140625" customWidth="1"/>
    <col min="15" max="15" width="6.85546875" customWidth="1"/>
    <col min="16" max="16" width="8.7109375" customWidth="1"/>
    <col min="17" max="17" width="8" customWidth="1"/>
    <col min="18" max="18" width="7.28515625" customWidth="1"/>
    <col min="19" max="19" width="6.85546875" customWidth="1"/>
    <col min="20" max="20" width="5" customWidth="1"/>
    <col min="21" max="21" width="6.85546875" customWidth="1"/>
    <col min="22" max="22" width="5" customWidth="1"/>
    <col min="23" max="23" width="8" customWidth="1"/>
    <col min="24" max="24" width="10.140625" customWidth="1"/>
    <col min="25" max="25" width="6.85546875" customWidth="1"/>
    <col min="26" max="26" width="9.7109375" customWidth="1"/>
    <col min="27" max="27" width="10.7109375" customWidth="1"/>
    <col min="28" max="28" width="10.140625" customWidth="1"/>
    <col min="29" max="29" width="11.85546875" customWidth="1"/>
    <col min="30" max="31" width="8.7109375" customWidth="1"/>
    <col min="32" max="32" width="20.42578125" customWidth="1"/>
    <col min="33" max="33" width="15.42578125" customWidth="1"/>
    <col min="34" max="34" width="18" customWidth="1"/>
    <col min="35" max="35" width="30.42578125" customWidth="1"/>
    <col min="36" max="36" width="15.28515625" customWidth="1"/>
  </cols>
  <sheetData>
    <row r="1" spans="3:36" ht="14.45">
      <c r="H1" s="232"/>
    </row>
    <row r="2" spans="3:36" ht="25.9">
      <c r="C2" s="64" t="s">
        <v>72</v>
      </c>
      <c r="H2" s="232"/>
    </row>
    <row r="3" spans="3:36" ht="15" customHeight="1">
      <c r="C3" s="244" t="s">
        <v>74</v>
      </c>
      <c r="D3" s="244" t="s">
        <v>75</v>
      </c>
      <c r="E3" s="244" t="s">
        <v>76</v>
      </c>
      <c r="F3" s="244" t="s">
        <v>78</v>
      </c>
      <c r="G3" s="244" t="s">
        <v>296</v>
      </c>
      <c r="H3" s="244" t="s">
        <v>297</v>
      </c>
      <c r="I3" s="352" t="s">
        <v>82</v>
      </c>
      <c r="J3" s="266"/>
      <c r="K3" s="353" t="s">
        <v>83</v>
      </c>
      <c r="L3" s="261"/>
      <c r="M3" s="261"/>
      <c r="N3" s="261"/>
      <c r="O3" s="261"/>
      <c r="P3" s="261"/>
      <c r="Q3" s="261"/>
      <c r="R3" s="261"/>
      <c r="S3" s="261"/>
      <c r="T3" s="262"/>
      <c r="U3" s="353" t="s">
        <v>84</v>
      </c>
      <c r="V3" s="261"/>
      <c r="W3" s="261"/>
      <c r="X3" s="261"/>
      <c r="Y3" s="261"/>
      <c r="Z3" s="262"/>
      <c r="AA3" s="352" t="s">
        <v>85</v>
      </c>
      <c r="AB3" s="266"/>
      <c r="AC3" s="244" t="s">
        <v>86</v>
      </c>
    </row>
    <row r="4" spans="3:36" ht="15.6">
      <c r="C4" s="354"/>
      <c r="D4" s="354"/>
      <c r="E4" s="354"/>
      <c r="F4" s="272"/>
      <c r="G4" s="272"/>
      <c r="H4" s="245"/>
      <c r="I4" s="269"/>
      <c r="J4" s="271"/>
      <c r="K4" s="353" t="s">
        <v>89</v>
      </c>
      <c r="L4" s="262"/>
      <c r="M4" s="353" t="s">
        <v>90</v>
      </c>
      <c r="N4" s="262"/>
      <c r="O4" s="353" t="s">
        <v>91</v>
      </c>
      <c r="P4" s="262"/>
      <c r="Q4" s="353" t="s">
        <v>92</v>
      </c>
      <c r="R4" s="262"/>
      <c r="S4" s="353" t="s">
        <v>93</v>
      </c>
      <c r="T4" s="262"/>
      <c r="U4" s="353" t="s">
        <v>94</v>
      </c>
      <c r="V4" s="262"/>
      <c r="W4" s="353" t="s">
        <v>95</v>
      </c>
      <c r="X4" s="262"/>
      <c r="Y4" s="353" t="s">
        <v>96</v>
      </c>
      <c r="Z4" s="262"/>
      <c r="AA4" s="269"/>
      <c r="AB4" s="271"/>
      <c r="AC4" s="272"/>
      <c r="AF4" s="67" t="s">
        <v>97</v>
      </c>
      <c r="AG4" s="67" t="s">
        <v>98</v>
      </c>
      <c r="AH4" s="67" t="s">
        <v>99</v>
      </c>
      <c r="AI4" s="68"/>
      <c r="AJ4" s="68"/>
    </row>
    <row r="5" spans="3:36" ht="15.6">
      <c r="C5" s="272"/>
      <c r="D5" s="272"/>
      <c r="E5" s="272"/>
      <c r="F5" s="70" t="s">
        <v>102</v>
      </c>
      <c r="G5" s="70" t="s">
        <v>102</v>
      </c>
      <c r="H5" s="246"/>
      <c r="I5" s="70" t="s">
        <v>103</v>
      </c>
      <c r="J5" s="70" t="s">
        <v>102</v>
      </c>
      <c r="K5" s="70" t="s">
        <v>103</v>
      </c>
      <c r="L5" s="70" t="s">
        <v>102</v>
      </c>
      <c r="M5" s="70" t="s">
        <v>103</v>
      </c>
      <c r="N5" s="70" t="s">
        <v>102</v>
      </c>
      <c r="O5" s="70" t="s">
        <v>103</v>
      </c>
      <c r="P5" s="70" t="s">
        <v>102</v>
      </c>
      <c r="Q5" s="70" t="s">
        <v>103</v>
      </c>
      <c r="R5" s="70" t="s">
        <v>102</v>
      </c>
      <c r="S5" s="70" t="s">
        <v>103</v>
      </c>
      <c r="T5" s="70" t="s">
        <v>102</v>
      </c>
      <c r="U5" s="70" t="s">
        <v>103</v>
      </c>
      <c r="V5" s="70" t="s">
        <v>102</v>
      </c>
      <c r="W5" s="70" t="s">
        <v>103</v>
      </c>
      <c r="X5" s="70" t="s">
        <v>102</v>
      </c>
      <c r="Y5" s="70" t="s">
        <v>103</v>
      </c>
      <c r="Z5" s="70" t="s">
        <v>102</v>
      </c>
      <c r="AA5" s="70" t="s">
        <v>103</v>
      </c>
      <c r="AB5" s="70" t="s">
        <v>102</v>
      </c>
      <c r="AC5" s="70" t="s">
        <v>102</v>
      </c>
      <c r="AF5" s="67">
        <v>244.381</v>
      </c>
      <c r="AG5" s="67">
        <v>245.977</v>
      </c>
      <c r="AH5" s="71">
        <v>1.0065307859448975</v>
      </c>
      <c r="AI5" s="355" t="s">
        <v>104</v>
      </c>
      <c r="AJ5" s="277"/>
    </row>
    <row r="6" spans="3:36" ht="24.75" customHeight="1">
      <c r="C6" s="72" t="s">
        <v>105</v>
      </c>
      <c r="D6" s="73" t="s">
        <v>106</v>
      </c>
      <c r="E6" s="72" t="s">
        <v>107</v>
      </c>
      <c r="F6" s="76">
        <v>4254.47</v>
      </c>
      <c r="G6" s="76">
        <v>4269.87</v>
      </c>
      <c r="H6" s="233">
        <f t="shared" ref="H6:H91" si="0">F6/G6</f>
        <v>0.99639333281809528</v>
      </c>
      <c r="I6" s="77">
        <v>0.79800000000000004</v>
      </c>
      <c r="J6" s="76">
        <v>3395.06</v>
      </c>
      <c r="K6" s="77">
        <v>0.13600000000000001</v>
      </c>
      <c r="L6" s="76">
        <v>578.44000000000005</v>
      </c>
      <c r="M6" s="77">
        <v>8.9999999999999993E-3</v>
      </c>
      <c r="N6" s="76">
        <v>38.380000000000003</v>
      </c>
      <c r="O6" s="77">
        <v>0</v>
      </c>
      <c r="P6" s="76">
        <v>0</v>
      </c>
      <c r="Q6" s="77">
        <v>0</v>
      </c>
      <c r="R6" s="76">
        <v>0</v>
      </c>
      <c r="S6" s="77">
        <v>8.0000000000000004E-4</v>
      </c>
      <c r="T6" s="76">
        <v>3.2</v>
      </c>
      <c r="U6" s="77">
        <v>0</v>
      </c>
      <c r="V6" s="76">
        <v>0</v>
      </c>
      <c r="W6" s="77">
        <v>7.1400000000000005E-2</v>
      </c>
      <c r="X6" s="76">
        <v>303.64</v>
      </c>
      <c r="Y6" s="77">
        <v>2.3E-3</v>
      </c>
      <c r="Z6" s="76">
        <v>9.98</v>
      </c>
      <c r="AA6" s="77">
        <v>1.0175000000000001</v>
      </c>
      <c r="AB6" s="76">
        <v>4328.71</v>
      </c>
      <c r="AC6" s="76">
        <v>8583.18</v>
      </c>
      <c r="AF6" s="78"/>
      <c r="AG6" s="79"/>
      <c r="AH6" s="79"/>
      <c r="AI6" s="80" t="s">
        <v>108</v>
      </c>
      <c r="AJ6" s="81">
        <v>9350</v>
      </c>
    </row>
    <row r="7" spans="3:36" ht="24.75" customHeight="1">
      <c r="C7" s="72" t="s">
        <v>109</v>
      </c>
      <c r="D7" s="73" t="s">
        <v>110</v>
      </c>
      <c r="E7" s="72" t="s">
        <v>107</v>
      </c>
      <c r="F7" s="76">
        <v>5672.62</v>
      </c>
      <c r="G7" s="76">
        <v>5693.16</v>
      </c>
      <c r="H7" s="233">
        <f t="shared" si="0"/>
        <v>0.99639216182225687</v>
      </c>
      <c r="I7" s="77">
        <v>0.79800000000000004</v>
      </c>
      <c r="J7" s="76">
        <v>4526.75</v>
      </c>
      <c r="K7" s="77">
        <v>0.10199999999999999</v>
      </c>
      <c r="L7" s="76">
        <v>578.44000000000005</v>
      </c>
      <c r="M7" s="77">
        <v>6.7999999999999996E-3</v>
      </c>
      <c r="N7" s="76">
        <v>38.380000000000003</v>
      </c>
      <c r="O7" s="77">
        <v>0</v>
      </c>
      <c r="P7" s="76">
        <v>0</v>
      </c>
      <c r="Q7" s="77">
        <v>0</v>
      </c>
      <c r="R7" s="76">
        <v>0</v>
      </c>
      <c r="S7" s="77">
        <v>5.9999999999999995E-4</v>
      </c>
      <c r="T7" s="76">
        <v>3.2</v>
      </c>
      <c r="U7" s="77">
        <v>0</v>
      </c>
      <c r="V7" s="76">
        <v>0</v>
      </c>
      <c r="W7" s="77">
        <v>5.3499999999999999E-2</v>
      </c>
      <c r="X7" s="76">
        <v>303.64</v>
      </c>
      <c r="Y7" s="77">
        <v>1.8E-3</v>
      </c>
      <c r="Z7" s="76">
        <v>9.98</v>
      </c>
      <c r="AA7" s="77">
        <v>0.96260000000000001</v>
      </c>
      <c r="AB7" s="76">
        <v>5460.4</v>
      </c>
      <c r="AC7" s="76">
        <v>11133.02</v>
      </c>
      <c r="AF7" s="82"/>
      <c r="AG7" s="83" t="s">
        <v>111</v>
      </c>
      <c r="AH7" s="84"/>
      <c r="AI7" s="80"/>
      <c r="AJ7" s="81"/>
    </row>
    <row r="8" spans="3:36" ht="24.75" customHeight="1">
      <c r="C8" s="72" t="s">
        <v>112</v>
      </c>
      <c r="D8" s="73" t="s">
        <v>113</v>
      </c>
      <c r="E8" s="72" t="s">
        <v>107</v>
      </c>
      <c r="F8" s="76">
        <v>9701.7199999999993</v>
      </c>
      <c r="G8" s="76">
        <v>9637.48</v>
      </c>
      <c r="H8" s="233">
        <f t="shared" si="0"/>
        <v>1.0066656428858995</v>
      </c>
      <c r="I8" s="77">
        <v>0.79800000000000004</v>
      </c>
      <c r="J8" s="76">
        <v>7741.97</v>
      </c>
      <c r="K8" s="77">
        <v>5.96E-2</v>
      </c>
      <c r="L8" s="76">
        <v>578.44000000000005</v>
      </c>
      <c r="M8" s="77">
        <v>4.0000000000000001E-3</v>
      </c>
      <c r="N8" s="76">
        <v>38.380000000000003</v>
      </c>
      <c r="O8" s="77">
        <v>0</v>
      </c>
      <c r="P8" s="76">
        <v>0</v>
      </c>
      <c r="Q8" s="77">
        <v>0</v>
      </c>
      <c r="R8" s="76">
        <v>0</v>
      </c>
      <c r="S8" s="77">
        <v>2.9999999999999997E-4</v>
      </c>
      <c r="T8" s="76">
        <v>3.2</v>
      </c>
      <c r="U8" s="77">
        <v>0</v>
      </c>
      <c r="V8" s="76">
        <v>0</v>
      </c>
      <c r="W8" s="77">
        <v>3.1300000000000001E-2</v>
      </c>
      <c r="X8" s="76">
        <v>303.64</v>
      </c>
      <c r="Y8" s="77">
        <v>1E-3</v>
      </c>
      <c r="Z8" s="76">
        <v>9.98</v>
      </c>
      <c r="AA8" s="77">
        <v>0.89419999999999999</v>
      </c>
      <c r="AB8" s="76">
        <v>8675.6200000000008</v>
      </c>
      <c r="AC8" s="76">
        <v>18377.34</v>
      </c>
      <c r="AF8" s="82"/>
      <c r="AG8" s="67">
        <v>245.977</v>
      </c>
      <c r="AH8" s="71" t="e">
        <v>#DIV/0!</v>
      </c>
      <c r="AI8" s="80"/>
      <c r="AJ8" s="81"/>
    </row>
    <row r="9" spans="3:36" ht="24.75" customHeight="1">
      <c r="C9" s="72" t="s">
        <v>114</v>
      </c>
      <c r="D9" s="73" t="s">
        <v>115</v>
      </c>
      <c r="E9" s="72" t="s">
        <v>107</v>
      </c>
      <c r="F9" s="76">
        <v>3519.26</v>
      </c>
      <c r="G9" s="76">
        <v>3424.95</v>
      </c>
      <c r="H9" s="233">
        <f t="shared" si="0"/>
        <v>1.0275361684112179</v>
      </c>
      <c r="I9" s="77">
        <v>0.79649999999999999</v>
      </c>
      <c r="J9" s="76">
        <v>2803.09</v>
      </c>
      <c r="K9" s="77">
        <v>0.16439999999999999</v>
      </c>
      <c r="L9" s="76">
        <v>578.44000000000005</v>
      </c>
      <c r="M9" s="77">
        <v>0</v>
      </c>
      <c r="N9" s="76">
        <v>0</v>
      </c>
      <c r="O9" s="77">
        <v>0</v>
      </c>
      <c r="P9" s="76">
        <v>0</v>
      </c>
      <c r="Q9" s="77">
        <v>2.2000000000000001E-3</v>
      </c>
      <c r="R9" s="76">
        <v>7.88</v>
      </c>
      <c r="S9" s="77">
        <v>1E-3</v>
      </c>
      <c r="T9" s="76">
        <v>3.35</v>
      </c>
      <c r="U9" s="77">
        <v>0</v>
      </c>
      <c r="V9" s="76">
        <v>0</v>
      </c>
      <c r="W9" s="77">
        <v>8.6300000000000002E-2</v>
      </c>
      <c r="X9" s="76">
        <v>303.64</v>
      </c>
      <c r="Y9" s="77">
        <v>2.8E-3</v>
      </c>
      <c r="Z9" s="76">
        <v>9.98</v>
      </c>
      <c r="AA9" s="77">
        <v>1.0531999999999999</v>
      </c>
      <c r="AB9" s="76">
        <v>3706.38</v>
      </c>
      <c r="AC9" s="76">
        <v>7225.64</v>
      </c>
    </row>
    <row r="10" spans="3:36" ht="24.75" customHeight="1">
      <c r="C10" s="72" t="s">
        <v>116</v>
      </c>
      <c r="D10" s="73" t="s">
        <v>117</v>
      </c>
      <c r="E10" s="72" t="s">
        <v>107</v>
      </c>
      <c r="F10" s="76">
        <v>4692.3500000000004</v>
      </c>
      <c r="G10" s="76">
        <v>4566.6000000000004</v>
      </c>
      <c r="H10" s="233">
        <f t="shared" si="0"/>
        <v>1.0275368983488811</v>
      </c>
      <c r="I10" s="77">
        <v>0.79649999999999999</v>
      </c>
      <c r="J10" s="76">
        <v>3737.45</v>
      </c>
      <c r="K10" s="77">
        <v>0.12330000000000001</v>
      </c>
      <c r="L10" s="76">
        <v>578.44000000000005</v>
      </c>
      <c r="M10" s="77">
        <v>0</v>
      </c>
      <c r="N10" s="76">
        <v>0</v>
      </c>
      <c r="O10" s="77">
        <v>0</v>
      </c>
      <c r="P10" s="76">
        <v>0</v>
      </c>
      <c r="Q10" s="77">
        <v>0</v>
      </c>
      <c r="R10" s="76">
        <v>0</v>
      </c>
      <c r="S10" s="77">
        <v>6.9999999999999999E-4</v>
      </c>
      <c r="T10" s="76">
        <v>3.35</v>
      </c>
      <c r="U10" s="77">
        <v>0</v>
      </c>
      <c r="V10" s="76">
        <v>0</v>
      </c>
      <c r="W10" s="77">
        <v>6.4699999999999994E-2</v>
      </c>
      <c r="X10" s="76">
        <v>303.64</v>
      </c>
      <c r="Y10" s="77">
        <v>2.0999999999999999E-3</v>
      </c>
      <c r="Z10" s="76">
        <v>9.98</v>
      </c>
      <c r="AA10" s="77">
        <v>0.98729999999999996</v>
      </c>
      <c r="AB10" s="76">
        <v>4632.8599999999997</v>
      </c>
      <c r="AC10" s="76">
        <v>9325.2099999999991</v>
      </c>
    </row>
    <row r="11" spans="3:36" ht="24.75" customHeight="1">
      <c r="C11" s="72" t="s">
        <v>118</v>
      </c>
      <c r="D11" s="73" t="s">
        <v>119</v>
      </c>
      <c r="E11" s="72" t="s">
        <v>107</v>
      </c>
      <c r="F11" s="76">
        <v>8422</v>
      </c>
      <c r="G11" s="76">
        <v>8252.52</v>
      </c>
      <c r="H11" s="233">
        <f t="shared" si="0"/>
        <v>1.0205367572571771</v>
      </c>
      <c r="I11" s="77">
        <v>0.79649999999999999</v>
      </c>
      <c r="J11" s="76">
        <v>6708.12</v>
      </c>
      <c r="K11" s="77">
        <v>6.8699999999999997E-2</v>
      </c>
      <c r="L11" s="76">
        <v>578.44000000000005</v>
      </c>
      <c r="M11" s="77">
        <v>0</v>
      </c>
      <c r="N11" s="76">
        <v>0</v>
      </c>
      <c r="O11" s="77">
        <v>0</v>
      </c>
      <c r="P11" s="76">
        <v>0</v>
      </c>
      <c r="Q11" s="77">
        <v>0</v>
      </c>
      <c r="R11" s="76">
        <v>0</v>
      </c>
      <c r="S11" s="77">
        <v>4.0000000000000002E-4</v>
      </c>
      <c r="T11" s="76">
        <v>3.35</v>
      </c>
      <c r="U11" s="77">
        <v>0</v>
      </c>
      <c r="V11" s="76">
        <v>0</v>
      </c>
      <c r="W11" s="77">
        <v>3.61E-2</v>
      </c>
      <c r="X11" s="76">
        <v>303.64</v>
      </c>
      <c r="Y11" s="77">
        <v>1.1999999999999999E-3</v>
      </c>
      <c r="Z11" s="76">
        <v>9.98</v>
      </c>
      <c r="AA11" s="77">
        <v>0.90280000000000005</v>
      </c>
      <c r="AB11" s="76">
        <v>7603.53</v>
      </c>
      <c r="AC11" s="76">
        <v>16025.53</v>
      </c>
    </row>
    <row r="12" spans="3:36" ht="24.75" customHeight="1">
      <c r="C12" s="72" t="s">
        <v>120</v>
      </c>
      <c r="D12" s="73" t="s">
        <v>121</v>
      </c>
      <c r="E12" s="72" t="s">
        <v>107</v>
      </c>
      <c r="F12" s="76">
        <v>10302</v>
      </c>
      <c r="G12" s="76">
        <v>10302</v>
      </c>
      <c r="H12" s="233">
        <f t="shared" si="0"/>
        <v>1</v>
      </c>
      <c r="I12" s="77">
        <v>0.79490000000000005</v>
      </c>
      <c r="J12" s="76">
        <v>8189.06</v>
      </c>
      <c r="K12" s="77">
        <v>5.6099999999999997E-2</v>
      </c>
      <c r="L12" s="76">
        <v>578.44000000000005</v>
      </c>
      <c r="M12" s="77">
        <v>3.7000000000000002E-3</v>
      </c>
      <c r="N12" s="76">
        <v>38.380000000000003</v>
      </c>
      <c r="O12" s="77">
        <v>0</v>
      </c>
      <c r="P12" s="76">
        <v>0</v>
      </c>
      <c r="Q12" s="77">
        <v>0</v>
      </c>
      <c r="R12" s="76">
        <v>0</v>
      </c>
      <c r="S12" s="77">
        <v>2.9999999999999997E-4</v>
      </c>
      <c r="T12" s="76">
        <v>2.61</v>
      </c>
      <c r="U12" s="77">
        <v>0</v>
      </c>
      <c r="V12" s="76">
        <v>0</v>
      </c>
      <c r="W12" s="77">
        <v>2.9499999999999998E-2</v>
      </c>
      <c r="X12" s="76">
        <v>303.64</v>
      </c>
      <c r="Y12" s="77">
        <v>1E-3</v>
      </c>
      <c r="Z12" s="76">
        <v>9.98</v>
      </c>
      <c r="AA12" s="77">
        <v>0.88549999999999995</v>
      </c>
      <c r="AB12" s="76">
        <v>9122.11</v>
      </c>
      <c r="AC12" s="76">
        <v>19424.11</v>
      </c>
      <c r="AF12" s="12" t="s">
        <v>122</v>
      </c>
    </row>
    <row r="13" spans="3:36" ht="24.75" customHeight="1">
      <c r="C13" s="72" t="s">
        <v>123</v>
      </c>
      <c r="D13" s="73" t="s">
        <v>124</v>
      </c>
      <c r="E13" s="72" t="s">
        <v>107</v>
      </c>
      <c r="F13" s="76">
        <v>11132.43</v>
      </c>
      <c r="G13" s="76">
        <v>11306.76</v>
      </c>
      <c r="H13" s="233">
        <f t="shared" si="0"/>
        <v>0.98458179000880885</v>
      </c>
      <c r="I13" s="77">
        <v>0.79490000000000005</v>
      </c>
      <c r="J13" s="76">
        <v>8849.17</v>
      </c>
      <c r="K13" s="77">
        <v>5.1999999999999998E-2</v>
      </c>
      <c r="L13" s="76">
        <v>578.44000000000005</v>
      </c>
      <c r="M13" s="77">
        <v>3.3999999999999998E-3</v>
      </c>
      <c r="N13" s="76">
        <v>38.380000000000003</v>
      </c>
      <c r="O13" s="77">
        <v>0</v>
      </c>
      <c r="P13" s="76">
        <v>0</v>
      </c>
      <c r="Q13" s="77">
        <v>0</v>
      </c>
      <c r="R13" s="76">
        <v>0</v>
      </c>
      <c r="S13" s="77">
        <v>2.0000000000000001E-4</v>
      </c>
      <c r="T13" s="76">
        <v>2.61</v>
      </c>
      <c r="U13" s="77">
        <v>0</v>
      </c>
      <c r="V13" s="76">
        <v>0</v>
      </c>
      <c r="W13" s="77">
        <v>2.7300000000000001E-2</v>
      </c>
      <c r="X13" s="76">
        <v>303.64</v>
      </c>
      <c r="Y13" s="77">
        <v>8.9999999999999998E-4</v>
      </c>
      <c r="Z13" s="76">
        <v>9.98</v>
      </c>
      <c r="AA13" s="77">
        <v>0.87870000000000004</v>
      </c>
      <c r="AB13" s="76">
        <v>9782.2199999999993</v>
      </c>
      <c r="AC13" s="76">
        <v>20914.650000000001</v>
      </c>
      <c r="AF13" s="12">
        <v>1.05</v>
      </c>
    </row>
    <row r="14" spans="3:36" ht="24.75" customHeight="1">
      <c r="C14" s="72" t="s">
        <v>125</v>
      </c>
      <c r="D14" s="73" t="s">
        <v>126</v>
      </c>
      <c r="E14" s="72" t="s">
        <v>107</v>
      </c>
      <c r="F14" s="76">
        <v>13602.02</v>
      </c>
      <c r="G14" s="76">
        <v>13772.62</v>
      </c>
      <c r="H14" s="233">
        <f t="shared" si="0"/>
        <v>0.98761310484134457</v>
      </c>
      <c r="I14" s="77">
        <v>0.79490000000000005</v>
      </c>
      <c r="J14" s="76">
        <v>10812.25</v>
      </c>
      <c r="K14" s="77">
        <v>4.2500000000000003E-2</v>
      </c>
      <c r="L14" s="76">
        <v>578.44000000000005</v>
      </c>
      <c r="M14" s="77">
        <v>2.8E-3</v>
      </c>
      <c r="N14" s="76">
        <v>38.380000000000003</v>
      </c>
      <c r="O14" s="77">
        <v>0</v>
      </c>
      <c r="P14" s="76">
        <v>0</v>
      </c>
      <c r="Q14" s="77">
        <v>0</v>
      </c>
      <c r="R14" s="76">
        <v>0</v>
      </c>
      <c r="S14" s="77">
        <v>2.0000000000000001E-4</v>
      </c>
      <c r="T14" s="76">
        <v>2.61</v>
      </c>
      <c r="U14" s="77">
        <v>0</v>
      </c>
      <c r="V14" s="76">
        <v>0</v>
      </c>
      <c r="W14" s="77">
        <v>2.23E-2</v>
      </c>
      <c r="X14" s="76">
        <v>303.64</v>
      </c>
      <c r="Y14" s="77">
        <v>6.9999999999999999E-4</v>
      </c>
      <c r="Z14" s="76">
        <v>9.98</v>
      </c>
      <c r="AA14" s="77">
        <v>0.86350000000000005</v>
      </c>
      <c r="AB14" s="76">
        <v>11745.3</v>
      </c>
      <c r="AC14" s="76">
        <v>25347.32</v>
      </c>
    </row>
    <row r="15" spans="3:36" ht="24.75" customHeight="1">
      <c r="C15" s="72" t="s">
        <v>127</v>
      </c>
      <c r="D15" s="73" t="s">
        <v>128</v>
      </c>
      <c r="E15" s="72" t="s">
        <v>107</v>
      </c>
      <c r="F15" s="76">
        <v>2439.23</v>
      </c>
      <c r="G15" s="76">
        <v>2440.5500000000002</v>
      </c>
      <c r="H15" s="233">
        <f t="shared" si="0"/>
        <v>0.99945913830898769</v>
      </c>
      <c r="I15" s="77">
        <v>0.80400000000000005</v>
      </c>
      <c r="J15" s="76">
        <v>1961.14</v>
      </c>
      <c r="K15" s="77">
        <v>0.23710000000000001</v>
      </c>
      <c r="L15" s="76">
        <v>578.44000000000005</v>
      </c>
      <c r="M15" s="77">
        <v>1.5699999999999999E-2</v>
      </c>
      <c r="N15" s="76">
        <v>38.380000000000003</v>
      </c>
      <c r="O15" s="77">
        <v>0</v>
      </c>
      <c r="P15" s="76">
        <v>0</v>
      </c>
      <c r="Q15" s="77">
        <v>2.98E-2</v>
      </c>
      <c r="R15" s="76">
        <v>72.680000000000007</v>
      </c>
      <c r="S15" s="77">
        <v>1.9E-3</v>
      </c>
      <c r="T15" s="76">
        <v>4.59</v>
      </c>
      <c r="U15" s="77">
        <v>0</v>
      </c>
      <c r="V15" s="76">
        <v>0</v>
      </c>
      <c r="W15" s="77">
        <v>0.1245</v>
      </c>
      <c r="X15" s="76">
        <v>303.64</v>
      </c>
      <c r="Y15" s="77">
        <v>4.1000000000000003E-3</v>
      </c>
      <c r="Z15" s="76">
        <v>9.98</v>
      </c>
      <c r="AA15" s="77">
        <v>1.2171000000000001</v>
      </c>
      <c r="AB15" s="76">
        <v>2968.86</v>
      </c>
      <c r="AC15" s="76">
        <v>5408.09</v>
      </c>
    </row>
    <row r="16" spans="3:36" ht="24.75" customHeight="1">
      <c r="C16" s="72" t="s">
        <v>129</v>
      </c>
      <c r="D16" s="73" t="s">
        <v>130</v>
      </c>
      <c r="E16" s="72" t="s">
        <v>107</v>
      </c>
      <c r="F16" s="76">
        <v>3252.31</v>
      </c>
      <c r="G16" s="76">
        <v>3254.07</v>
      </c>
      <c r="H16" s="233">
        <f t="shared" si="0"/>
        <v>0.99945913886302373</v>
      </c>
      <c r="I16" s="77">
        <v>0.80400000000000005</v>
      </c>
      <c r="J16" s="76">
        <v>2614.86</v>
      </c>
      <c r="K16" s="77">
        <v>0.1779</v>
      </c>
      <c r="L16" s="76">
        <v>578.44000000000005</v>
      </c>
      <c r="M16" s="77">
        <v>1.18E-2</v>
      </c>
      <c r="N16" s="76">
        <v>38.380000000000003</v>
      </c>
      <c r="O16" s="77">
        <v>0</v>
      </c>
      <c r="P16" s="76">
        <v>0</v>
      </c>
      <c r="Q16" s="77">
        <v>7.3000000000000001E-3</v>
      </c>
      <c r="R16" s="76">
        <v>23.89</v>
      </c>
      <c r="S16" s="77">
        <v>1.4E-3</v>
      </c>
      <c r="T16" s="76">
        <v>4.59</v>
      </c>
      <c r="U16" s="77">
        <v>0</v>
      </c>
      <c r="V16" s="76">
        <v>0</v>
      </c>
      <c r="W16" s="77">
        <v>9.3399999999999997E-2</v>
      </c>
      <c r="X16" s="76">
        <v>303.64</v>
      </c>
      <c r="Y16" s="77">
        <v>3.0999999999999999E-3</v>
      </c>
      <c r="Z16" s="76">
        <v>9.98</v>
      </c>
      <c r="AA16" s="77">
        <v>1.0988</v>
      </c>
      <c r="AB16" s="76">
        <v>3573.79</v>
      </c>
      <c r="AC16" s="76">
        <v>6826.09</v>
      </c>
    </row>
    <row r="17" spans="3:29" ht="24.75" customHeight="1">
      <c r="C17" s="72" t="s">
        <v>131</v>
      </c>
      <c r="D17" s="73" t="s">
        <v>132</v>
      </c>
      <c r="E17" s="72" t="s">
        <v>107</v>
      </c>
      <c r="F17" s="76">
        <v>5653.49</v>
      </c>
      <c r="G17" s="76">
        <v>5829.26</v>
      </c>
      <c r="H17" s="233">
        <f t="shared" si="0"/>
        <v>0.9698469445521386</v>
      </c>
      <c r="I17" s="77">
        <v>0.80400000000000005</v>
      </c>
      <c r="J17" s="76">
        <v>4545.3999999999996</v>
      </c>
      <c r="K17" s="77">
        <v>0.1023</v>
      </c>
      <c r="L17" s="76">
        <v>578.44000000000005</v>
      </c>
      <c r="M17" s="77">
        <v>6.7999999999999996E-3</v>
      </c>
      <c r="N17" s="76">
        <v>38.380000000000003</v>
      </c>
      <c r="O17" s="77">
        <v>0</v>
      </c>
      <c r="P17" s="76">
        <v>0</v>
      </c>
      <c r="Q17" s="77">
        <v>0</v>
      </c>
      <c r="R17" s="76">
        <v>0</v>
      </c>
      <c r="S17" s="77">
        <v>8.0000000000000004E-4</v>
      </c>
      <c r="T17" s="76">
        <v>4.59</v>
      </c>
      <c r="U17" s="77">
        <v>0</v>
      </c>
      <c r="V17" s="76">
        <v>0</v>
      </c>
      <c r="W17" s="77">
        <v>5.3699999999999998E-2</v>
      </c>
      <c r="X17" s="76">
        <v>303.64</v>
      </c>
      <c r="Y17" s="77">
        <v>1.8E-3</v>
      </c>
      <c r="Z17" s="76">
        <v>9.98</v>
      </c>
      <c r="AA17" s="77">
        <v>0.96940000000000004</v>
      </c>
      <c r="AB17" s="76">
        <v>5480.44</v>
      </c>
      <c r="AC17" s="76">
        <v>11133.93</v>
      </c>
    </row>
    <row r="18" spans="3:29" ht="24.75" customHeight="1">
      <c r="C18" s="72" t="s">
        <v>133</v>
      </c>
      <c r="D18" s="73" t="s">
        <v>298</v>
      </c>
      <c r="E18" s="72" t="s">
        <v>107</v>
      </c>
      <c r="F18" s="76">
        <v>1369.28</v>
      </c>
      <c r="G18" s="76">
        <v>1340.27</v>
      </c>
      <c r="H18" s="233">
        <f t="shared" si="0"/>
        <v>1.0216448924470443</v>
      </c>
      <c r="I18" s="77">
        <v>0.80700000000000005</v>
      </c>
      <c r="J18" s="76">
        <v>1105.01</v>
      </c>
      <c r="K18" s="77">
        <v>0.4224</v>
      </c>
      <c r="L18" s="76">
        <v>578.44000000000005</v>
      </c>
      <c r="M18" s="77">
        <v>0</v>
      </c>
      <c r="N18" s="76">
        <v>0</v>
      </c>
      <c r="O18" s="77">
        <v>1.8E-3</v>
      </c>
      <c r="P18" s="76">
        <v>2.48</v>
      </c>
      <c r="Q18" s="77">
        <v>0.1</v>
      </c>
      <c r="R18" s="76">
        <v>136.88</v>
      </c>
      <c r="S18" s="77">
        <v>2.5000000000000001E-3</v>
      </c>
      <c r="T18" s="76">
        <v>3.41</v>
      </c>
      <c r="U18" s="77">
        <v>0</v>
      </c>
      <c r="V18" s="76">
        <v>0</v>
      </c>
      <c r="W18" s="77">
        <v>0.2218</v>
      </c>
      <c r="X18" s="76">
        <v>303.64</v>
      </c>
      <c r="Y18" s="77">
        <v>7.3000000000000001E-3</v>
      </c>
      <c r="Z18" s="76">
        <v>9.98</v>
      </c>
      <c r="AA18" s="77">
        <v>1.5627</v>
      </c>
      <c r="AB18" s="76">
        <v>2139.84</v>
      </c>
      <c r="AC18" s="76">
        <v>3509.12</v>
      </c>
    </row>
    <row r="19" spans="3:29" ht="24.75" customHeight="1">
      <c r="C19" s="72" t="s">
        <v>136</v>
      </c>
      <c r="D19" s="73" t="s">
        <v>299</v>
      </c>
      <c r="E19" s="72" t="s">
        <v>107</v>
      </c>
      <c r="F19" s="76">
        <v>1642.53</v>
      </c>
      <c r="G19" s="76">
        <v>1611.52</v>
      </c>
      <c r="H19" s="233">
        <f t="shared" si="0"/>
        <v>1.0192427025416997</v>
      </c>
      <c r="I19" s="77">
        <v>0.80369999999999997</v>
      </c>
      <c r="J19" s="76">
        <v>1320.1</v>
      </c>
      <c r="K19" s="77">
        <v>0.35220000000000001</v>
      </c>
      <c r="L19" s="76">
        <v>578.44000000000005</v>
      </c>
      <c r="M19" s="77">
        <v>0</v>
      </c>
      <c r="N19" s="76">
        <v>0</v>
      </c>
      <c r="O19" s="77">
        <v>0</v>
      </c>
      <c r="P19" s="76">
        <v>0</v>
      </c>
      <c r="Q19" s="77">
        <v>7.3400000000000007E-2</v>
      </c>
      <c r="R19" s="76">
        <v>120.48</v>
      </c>
      <c r="S19" s="77">
        <v>2.5999999999999999E-3</v>
      </c>
      <c r="T19" s="76">
        <v>4.32</v>
      </c>
      <c r="U19" s="77">
        <v>0</v>
      </c>
      <c r="V19" s="76">
        <v>0</v>
      </c>
      <c r="W19" s="77">
        <v>0.18490000000000001</v>
      </c>
      <c r="X19" s="76">
        <v>303.64</v>
      </c>
      <c r="Y19" s="77">
        <v>6.1000000000000004E-3</v>
      </c>
      <c r="Z19" s="76">
        <v>9.98</v>
      </c>
      <c r="AA19" s="77">
        <v>1.4228000000000001</v>
      </c>
      <c r="AB19" s="76">
        <v>2336.96</v>
      </c>
      <c r="AC19" s="76">
        <v>3979.49</v>
      </c>
    </row>
    <row r="20" spans="3:29" ht="24.75" customHeight="1">
      <c r="C20" s="72" t="s">
        <v>138</v>
      </c>
      <c r="D20" s="73" t="s">
        <v>139</v>
      </c>
      <c r="E20" s="72" t="s">
        <v>107</v>
      </c>
      <c r="F20" s="76">
        <v>1537.49</v>
      </c>
      <c r="G20" s="76">
        <v>1515.66</v>
      </c>
      <c r="H20" s="233">
        <f t="shared" si="0"/>
        <v>1.014402966364488</v>
      </c>
      <c r="I20" s="77">
        <v>0.80179999999999996</v>
      </c>
      <c r="J20" s="76">
        <v>1232.76</v>
      </c>
      <c r="K20" s="77">
        <v>0.37619999999999998</v>
      </c>
      <c r="L20" s="76">
        <v>578.44000000000005</v>
      </c>
      <c r="M20" s="77">
        <v>0</v>
      </c>
      <c r="N20" s="76">
        <v>0</v>
      </c>
      <c r="O20" s="77">
        <v>3.3E-3</v>
      </c>
      <c r="P20" s="76">
        <v>5.0599999999999996</v>
      </c>
      <c r="Q20" s="77">
        <v>8.2500000000000004E-2</v>
      </c>
      <c r="R20" s="76">
        <v>126.78</v>
      </c>
      <c r="S20" s="77">
        <v>2.3999999999999998E-3</v>
      </c>
      <c r="T20" s="76">
        <v>3.64</v>
      </c>
      <c r="U20" s="77">
        <v>0</v>
      </c>
      <c r="V20" s="76">
        <v>0</v>
      </c>
      <c r="W20" s="77">
        <v>0.19750000000000001</v>
      </c>
      <c r="X20" s="76">
        <v>303.64</v>
      </c>
      <c r="Y20" s="77">
        <v>6.4999999999999997E-3</v>
      </c>
      <c r="Z20" s="76">
        <v>9.98</v>
      </c>
      <c r="AA20" s="77">
        <v>1.4701</v>
      </c>
      <c r="AB20" s="76">
        <v>2260.31</v>
      </c>
      <c r="AC20" s="76">
        <v>3797.79</v>
      </c>
    </row>
    <row r="21" spans="3:29" ht="24.75" customHeight="1">
      <c r="C21" s="72" t="s">
        <v>140</v>
      </c>
      <c r="D21" s="73" t="s">
        <v>141</v>
      </c>
      <c r="E21" s="72" t="s">
        <v>107</v>
      </c>
      <c r="F21" s="76">
        <v>1369.28</v>
      </c>
      <c r="G21" s="76">
        <v>1340.27</v>
      </c>
      <c r="H21" s="233">
        <f t="shared" si="0"/>
        <v>1.0216448924470443</v>
      </c>
      <c r="I21" s="77">
        <v>0.8024</v>
      </c>
      <c r="J21" s="76">
        <v>1098.71</v>
      </c>
      <c r="K21" s="77">
        <v>0.4224</v>
      </c>
      <c r="L21" s="76">
        <v>578.44000000000005</v>
      </c>
      <c r="M21" s="77">
        <v>3.27E-2</v>
      </c>
      <c r="N21" s="76">
        <v>44.73</v>
      </c>
      <c r="O21" s="77">
        <v>1.6000000000000001E-3</v>
      </c>
      <c r="P21" s="76">
        <v>2.13</v>
      </c>
      <c r="Q21" s="77">
        <v>0.1</v>
      </c>
      <c r="R21" s="76">
        <v>136.88</v>
      </c>
      <c r="S21" s="77">
        <v>3.0999999999999999E-3</v>
      </c>
      <c r="T21" s="76">
        <v>4.3</v>
      </c>
      <c r="U21" s="77">
        <v>0</v>
      </c>
      <c r="V21" s="76">
        <v>0</v>
      </c>
      <c r="W21" s="77">
        <v>0.2218</v>
      </c>
      <c r="X21" s="76">
        <v>303.64</v>
      </c>
      <c r="Y21" s="77">
        <v>7.3000000000000001E-3</v>
      </c>
      <c r="Z21" s="76">
        <v>9.98</v>
      </c>
      <c r="AA21" s="77">
        <v>1.5911999999999999</v>
      </c>
      <c r="AB21" s="76">
        <v>2178.8200000000002</v>
      </c>
      <c r="AC21" s="76">
        <v>3548.1</v>
      </c>
    </row>
    <row r="22" spans="3:29" ht="24.75" customHeight="1">
      <c r="C22" s="72" t="s">
        <v>142</v>
      </c>
      <c r="D22" s="73" t="s">
        <v>143</v>
      </c>
      <c r="E22" s="72" t="s">
        <v>107</v>
      </c>
      <c r="F22" s="76">
        <v>2950.28</v>
      </c>
      <c r="G22" s="76">
        <v>2879.75</v>
      </c>
      <c r="H22" s="233">
        <f t="shared" si="0"/>
        <v>1.0244917093497701</v>
      </c>
      <c r="I22" s="77">
        <v>0.79759999999999998</v>
      </c>
      <c r="J22" s="76">
        <v>2353.15</v>
      </c>
      <c r="K22" s="77">
        <v>0.1961</v>
      </c>
      <c r="L22" s="76">
        <v>578.44000000000005</v>
      </c>
      <c r="M22" s="77">
        <v>1.2999999999999999E-2</v>
      </c>
      <c r="N22" s="76">
        <v>38.380000000000003</v>
      </c>
      <c r="O22" s="77">
        <v>0</v>
      </c>
      <c r="P22" s="76">
        <v>0</v>
      </c>
      <c r="Q22" s="77">
        <v>1.4200000000000001E-2</v>
      </c>
      <c r="R22" s="76">
        <v>42.01</v>
      </c>
      <c r="S22" s="77">
        <v>1.1000000000000001E-3</v>
      </c>
      <c r="T22" s="76">
        <v>3.31</v>
      </c>
      <c r="U22" s="77">
        <v>0</v>
      </c>
      <c r="V22" s="76">
        <v>0</v>
      </c>
      <c r="W22" s="77">
        <v>0.10290000000000001</v>
      </c>
      <c r="X22" s="76">
        <v>303.64</v>
      </c>
      <c r="Y22" s="77">
        <v>3.3999999999999998E-3</v>
      </c>
      <c r="Z22" s="76">
        <v>9.98</v>
      </c>
      <c r="AA22" s="77">
        <v>1.1283000000000001</v>
      </c>
      <c r="AB22" s="76">
        <v>3328.92</v>
      </c>
      <c r="AC22" s="76">
        <v>6279.2</v>
      </c>
    </row>
    <row r="23" spans="3:29" ht="24.75" customHeight="1">
      <c r="C23" s="72" t="s">
        <v>144</v>
      </c>
      <c r="D23" s="73" t="s">
        <v>145</v>
      </c>
      <c r="E23" s="72" t="s">
        <v>107</v>
      </c>
      <c r="F23" s="76">
        <v>3933.71</v>
      </c>
      <c r="G23" s="76">
        <v>3839.66</v>
      </c>
      <c r="H23" s="233">
        <f t="shared" si="0"/>
        <v>1.0244943562711282</v>
      </c>
      <c r="I23" s="77">
        <v>0.79759999999999998</v>
      </c>
      <c r="J23" s="76">
        <v>3137.53</v>
      </c>
      <c r="K23" s="77">
        <v>0.14699999999999999</v>
      </c>
      <c r="L23" s="76">
        <v>578.44000000000005</v>
      </c>
      <c r="M23" s="77">
        <v>9.7999999999999997E-3</v>
      </c>
      <c r="N23" s="76">
        <v>38.380000000000003</v>
      </c>
      <c r="O23" s="77">
        <v>0</v>
      </c>
      <c r="P23" s="76">
        <v>0</v>
      </c>
      <c r="Q23" s="77">
        <v>0</v>
      </c>
      <c r="R23" s="76">
        <v>0</v>
      </c>
      <c r="S23" s="77">
        <v>8.0000000000000004E-4</v>
      </c>
      <c r="T23" s="76">
        <v>3.31</v>
      </c>
      <c r="U23" s="77">
        <v>0</v>
      </c>
      <c r="V23" s="76">
        <v>0</v>
      </c>
      <c r="W23" s="77">
        <v>7.7200000000000005E-2</v>
      </c>
      <c r="X23" s="76">
        <v>303.64</v>
      </c>
      <c r="Y23" s="77">
        <v>2.5000000000000001E-3</v>
      </c>
      <c r="Z23" s="76">
        <v>9.98</v>
      </c>
      <c r="AA23" s="77">
        <v>1.0349999999999999</v>
      </c>
      <c r="AB23" s="76">
        <v>4071.28</v>
      </c>
      <c r="AC23" s="76">
        <v>8004.99</v>
      </c>
    </row>
    <row r="24" spans="3:29" ht="24.75" customHeight="1">
      <c r="C24" s="72" t="s">
        <v>146</v>
      </c>
      <c r="D24" s="73" t="s">
        <v>147</v>
      </c>
      <c r="E24" s="72" t="s">
        <v>107</v>
      </c>
      <c r="F24" s="76">
        <v>6600.35</v>
      </c>
      <c r="G24" s="76">
        <v>6366.22</v>
      </c>
      <c r="H24" s="233">
        <f t="shared" si="0"/>
        <v>1.0367769257110184</v>
      </c>
      <c r="I24" s="77">
        <v>0.79759999999999998</v>
      </c>
      <c r="J24" s="76">
        <v>5264.44</v>
      </c>
      <c r="K24" s="77">
        <v>8.7599999999999997E-2</v>
      </c>
      <c r="L24" s="76">
        <v>578.44000000000005</v>
      </c>
      <c r="M24" s="77">
        <v>5.7999999999999996E-3</v>
      </c>
      <c r="N24" s="76">
        <v>38.380000000000003</v>
      </c>
      <c r="O24" s="77">
        <v>0</v>
      </c>
      <c r="P24" s="76">
        <v>0</v>
      </c>
      <c r="Q24" s="77">
        <v>0</v>
      </c>
      <c r="R24" s="76">
        <v>0</v>
      </c>
      <c r="S24" s="77">
        <v>5.0000000000000001E-4</v>
      </c>
      <c r="T24" s="76">
        <v>3.31</v>
      </c>
      <c r="U24" s="77">
        <v>0</v>
      </c>
      <c r="V24" s="76">
        <v>0</v>
      </c>
      <c r="W24" s="77">
        <v>4.5999999999999999E-2</v>
      </c>
      <c r="X24" s="76">
        <v>303.64</v>
      </c>
      <c r="Y24" s="77">
        <v>1.5E-3</v>
      </c>
      <c r="Z24" s="76">
        <v>9.98</v>
      </c>
      <c r="AA24" s="77">
        <v>0.93910000000000005</v>
      </c>
      <c r="AB24" s="76">
        <v>6198.19</v>
      </c>
      <c r="AC24" s="76">
        <v>12798.54</v>
      </c>
    </row>
    <row r="25" spans="3:29" ht="24.75" customHeight="1">
      <c r="C25" s="72" t="s">
        <v>148</v>
      </c>
      <c r="D25" s="73" t="s">
        <v>149</v>
      </c>
      <c r="E25" s="72" t="s">
        <v>107</v>
      </c>
      <c r="F25" s="76">
        <v>3553.55</v>
      </c>
      <c r="G25" s="76">
        <v>3741.82</v>
      </c>
      <c r="H25" s="233">
        <f t="shared" si="0"/>
        <v>0.9496849126895468</v>
      </c>
      <c r="I25" s="77">
        <v>0.79910000000000003</v>
      </c>
      <c r="J25" s="76">
        <v>2839.64</v>
      </c>
      <c r="K25" s="77">
        <v>0.1628</v>
      </c>
      <c r="L25" s="76">
        <v>578.44000000000005</v>
      </c>
      <c r="M25" s="77">
        <v>0</v>
      </c>
      <c r="N25" s="76">
        <v>0</v>
      </c>
      <c r="O25" s="77">
        <v>0</v>
      </c>
      <c r="P25" s="76">
        <v>0</v>
      </c>
      <c r="Q25" s="77">
        <v>1.6000000000000001E-3</v>
      </c>
      <c r="R25" s="76">
        <v>5.82</v>
      </c>
      <c r="S25" s="77">
        <v>8.9999999999999998E-4</v>
      </c>
      <c r="T25" s="76">
        <v>3.27</v>
      </c>
      <c r="U25" s="77">
        <v>0</v>
      </c>
      <c r="V25" s="76">
        <v>0</v>
      </c>
      <c r="W25" s="77">
        <v>8.5400000000000004E-2</v>
      </c>
      <c r="X25" s="76">
        <v>303.64</v>
      </c>
      <c r="Y25" s="77">
        <v>2.8E-3</v>
      </c>
      <c r="Z25" s="76">
        <v>9.98</v>
      </c>
      <c r="AA25" s="77">
        <v>1.0527</v>
      </c>
      <c r="AB25" s="76">
        <v>3740.79</v>
      </c>
      <c r="AC25" s="76">
        <v>7294.34</v>
      </c>
    </row>
    <row r="26" spans="3:29" ht="24.75" customHeight="1">
      <c r="C26" s="72" t="s">
        <v>150</v>
      </c>
      <c r="D26" s="73" t="s">
        <v>151</v>
      </c>
      <c r="E26" s="72" t="s">
        <v>107</v>
      </c>
      <c r="F26" s="76">
        <v>3694.26</v>
      </c>
      <c r="G26" s="76">
        <v>3626.55</v>
      </c>
      <c r="H26" s="233">
        <f t="shared" si="0"/>
        <v>1.0186706373826364</v>
      </c>
      <c r="I26" s="77">
        <v>0.79849999999999999</v>
      </c>
      <c r="J26" s="76">
        <v>2949.87</v>
      </c>
      <c r="K26" s="77">
        <v>0.15659999999999999</v>
      </c>
      <c r="L26" s="76">
        <v>578.44000000000005</v>
      </c>
      <c r="M26" s="77">
        <v>0</v>
      </c>
      <c r="N26" s="76">
        <v>0</v>
      </c>
      <c r="O26" s="77">
        <v>0</v>
      </c>
      <c r="P26" s="76">
        <v>0</v>
      </c>
      <c r="Q26" s="77">
        <v>0</v>
      </c>
      <c r="R26" s="76">
        <v>0</v>
      </c>
      <c r="S26" s="77">
        <v>8.0000000000000004E-4</v>
      </c>
      <c r="T26" s="76">
        <v>3.04</v>
      </c>
      <c r="U26" s="77">
        <v>0</v>
      </c>
      <c r="V26" s="76">
        <v>0</v>
      </c>
      <c r="W26" s="77">
        <v>8.2199999999999995E-2</v>
      </c>
      <c r="X26" s="76">
        <v>303.64</v>
      </c>
      <c r="Y26" s="77">
        <v>2.7000000000000001E-3</v>
      </c>
      <c r="Z26" s="76">
        <v>9.98</v>
      </c>
      <c r="AA26" s="77">
        <v>1.0407999999999999</v>
      </c>
      <c r="AB26" s="76">
        <v>3844.97</v>
      </c>
      <c r="AC26" s="76">
        <v>7539.23</v>
      </c>
    </row>
    <row r="27" spans="3:29" ht="24.75" customHeight="1">
      <c r="C27" s="72" t="s">
        <v>152</v>
      </c>
      <c r="D27" s="73" t="s">
        <v>153</v>
      </c>
      <c r="E27" s="72" t="s">
        <v>107</v>
      </c>
      <c r="F27" s="76">
        <v>4925.68</v>
      </c>
      <c r="G27" s="76">
        <v>4835.41</v>
      </c>
      <c r="H27" s="233">
        <f t="shared" si="0"/>
        <v>1.0186685306933643</v>
      </c>
      <c r="I27" s="77">
        <v>0.79849999999999999</v>
      </c>
      <c r="J27" s="76">
        <v>3933.16</v>
      </c>
      <c r="K27" s="77">
        <v>0.1174</v>
      </c>
      <c r="L27" s="76">
        <v>578.44000000000005</v>
      </c>
      <c r="M27" s="77">
        <v>0</v>
      </c>
      <c r="N27" s="76">
        <v>0</v>
      </c>
      <c r="O27" s="77">
        <v>0</v>
      </c>
      <c r="P27" s="76">
        <v>0</v>
      </c>
      <c r="Q27" s="77">
        <v>0</v>
      </c>
      <c r="R27" s="76">
        <v>0</v>
      </c>
      <c r="S27" s="77">
        <v>5.9999999999999995E-4</v>
      </c>
      <c r="T27" s="76">
        <v>3.04</v>
      </c>
      <c r="U27" s="77">
        <v>0</v>
      </c>
      <c r="V27" s="76">
        <v>0</v>
      </c>
      <c r="W27" s="77">
        <v>6.1600000000000002E-2</v>
      </c>
      <c r="X27" s="76">
        <v>303.64</v>
      </c>
      <c r="Y27" s="77">
        <v>2E-3</v>
      </c>
      <c r="Z27" s="76">
        <v>9.98</v>
      </c>
      <c r="AA27" s="77">
        <v>0.98019999999999996</v>
      </c>
      <c r="AB27" s="76">
        <v>4828.26</v>
      </c>
      <c r="AC27" s="76">
        <v>9753.94</v>
      </c>
    </row>
    <row r="28" spans="3:29" ht="24.75" customHeight="1">
      <c r="C28" s="72" t="s">
        <v>154</v>
      </c>
      <c r="D28" s="73" t="s">
        <v>155</v>
      </c>
      <c r="E28" s="72" t="s">
        <v>107</v>
      </c>
      <c r="F28" s="76">
        <v>9121.9599999999991</v>
      </c>
      <c r="G28" s="76">
        <v>8975.07</v>
      </c>
      <c r="H28" s="233">
        <f t="shared" si="0"/>
        <v>1.0163664461669937</v>
      </c>
      <c r="I28" s="77">
        <v>0.79849999999999999</v>
      </c>
      <c r="J28" s="76">
        <v>7283.89</v>
      </c>
      <c r="K28" s="77">
        <v>6.3399999999999998E-2</v>
      </c>
      <c r="L28" s="76">
        <v>578.44000000000005</v>
      </c>
      <c r="M28" s="77">
        <v>0</v>
      </c>
      <c r="N28" s="76">
        <v>0</v>
      </c>
      <c r="O28" s="77">
        <v>0</v>
      </c>
      <c r="P28" s="76">
        <v>0</v>
      </c>
      <c r="Q28" s="77">
        <v>0</v>
      </c>
      <c r="R28" s="76">
        <v>0</v>
      </c>
      <c r="S28" s="77">
        <v>2.9999999999999997E-4</v>
      </c>
      <c r="T28" s="76">
        <v>3.04</v>
      </c>
      <c r="U28" s="77">
        <v>0</v>
      </c>
      <c r="V28" s="76">
        <v>0</v>
      </c>
      <c r="W28" s="77">
        <v>3.3300000000000003E-2</v>
      </c>
      <c r="X28" s="76">
        <v>303.64</v>
      </c>
      <c r="Y28" s="77">
        <v>1.1000000000000001E-3</v>
      </c>
      <c r="Z28" s="76">
        <v>9.98</v>
      </c>
      <c r="AA28" s="77">
        <v>0.89659999999999995</v>
      </c>
      <c r="AB28" s="76">
        <v>8178.99</v>
      </c>
      <c r="AC28" s="76">
        <v>17300.95</v>
      </c>
    </row>
    <row r="29" spans="3:29" ht="24.75" customHeight="1">
      <c r="C29" s="72" t="s">
        <v>156</v>
      </c>
      <c r="D29" s="73" t="s">
        <v>157</v>
      </c>
      <c r="E29" s="72" t="s">
        <v>107</v>
      </c>
      <c r="F29" s="76">
        <v>14563.83</v>
      </c>
      <c r="G29" s="76">
        <v>14335.68</v>
      </c>
      <c r="H29" s="233">
        <f t="shared" si="0"/>
        <v>1.0159148362686667</v>
      </c>
      <c r="I29" s="77">
        <v>0.79510000000000003</v>
      </c>
      <c r="J29" s="76">
        <v>11579.7</v>
      </c>
      <c r="K29" s="77">
        <v>3.9699999999999999E-2</v>
      </c>
      <c r="L29" s="76">
        <v>578.44000000000005</v>
      </c>
      <c r="M29" s="77">
        <v>0</v>
      </c>
      <c r="N29" s="76">
        <v>0</v>
      </c>
      <c r="O29" s="77">
        <v>0</v>
      </c>
      <c r="P29" s="76">
        <v>0</v>
      </c>
      <c r="Q29" s="77">
        <v>0</v>
      </c>
      <c r="R29" s="76">
        <v>0</v>
      </c>
      <c r="S29" s="77">
        <v>2.0000000000000001E-4</v>
      </c>
      <c r="T29" s="76">
        <v>2.74</v>
      </c>
      <c r="U29" s="77">
        <v>0</v>
      </c>
      <c r="V29" s="76">
        <v>0</v>
      </c>
      <c r="W29" s="77">
        <v>2.0799999999999999E-2</v>
      </c>
      <c r="X29" s="76">
        <v>303.64</v>
      </c>
      <c r="Y29" s="77">
        <v>6.9999999999999999E-4</v>
      </c>
      <c r="Z29" s="76">
        <v>9.98</v>
      </c>
      <c r="AA29" s="77">
        <v>0.85650000000000004</v>
      </c>
      <c r="AB29" s="76">
        <v>12474.5</v>
      </c>
      <c r="AC29" s="76">
        <v>27038.33</v>
      </c>
    </row>
    <row r="30" spans="3:29" ht="24.75" customHeight="1">
      <c r="C30" s="72" t="s">
        <v>158</v>
      </c>
      <c r="D30" s="73" t="s">
        <v>159</v>
      </c>
      <c r="E30" s="72" t="s">
        <v>107</v>
      </c>
      <c r="F30" s="76">
        <v>4428.3599999999997</v>
      </c>
      <c r="G30" s="76">
        <v>4487.4799999999996</v>
      </c>
      <c r="H30" s="233">
        <f t="shared" si="0"/>
        <v>0.98682556802481569</v>
      </c>
      <c r="I30" s="77">
        <v>0.79530000000000001</v>
      </c>
      <c r="J30" s="76">
        <v>3521.87</v>
      </c>
      <c r="K30" s="77">
        <v>0.13059999999999999</v>
      </c>
      <c r="L30" s="76">
        <v>578.44000000000005</v>
      </c>
      <c r="M30" s="77">
        <v>0</v>
      </c>
      <c r="N30" s="76">
        <v>0</v>
      </c>
      <c r="O30" s="77">
        <v>0</v>
      </c>
      <c r="P30" s="76">
        <v>0</v>
      </c>
      <c r="Q30" s="77">
        <v>0</v>
      </c>
      <c r="R30" s="76">
        <v>0</v>
      </c>
      <c r="S30" s="77">
        <v>5.9999999999999995E-4</v>
      </c>
      <c r="T30" s="76">
        <v>2.71</v>
      </c>
      <c r="U30" s="77">
        <v>0</v>
      </c>
      <c r="V30" s="76">
        <v>0</v>
      </c>
      <c r="W30" s="77">
        <v>6.8599999999999994E-2</v>
      </c>
      <c r="X30" s="76">
        <v>303.64</v>
      </c>
      <c r="Y30" s="77">
        <v>2.3E-3</v>
      </c>
      <c r="Z30" s="76">
        <v>9.98</v>
      </c>
      <c r="AA30" s="77">
        <v>0.99739999999999995</v>
      </c>
      <c r="AB30" s="76">
        <v>4416.6499999999996</v>
      </c>
      <c r="AC30" s="76">
        <v>8845.01</v>
      </c>
    </row>
    <row r="31" spans="3:29" ht="24.75" customHeight="1">
      <c r="C31" s="72" t="s">
        <v>160</v>
      </c>
      <c r="D31" s="73" t="s">
        <v>161</v>
      </c>
      <c r="E31" s="72" t="s">
        <v>107</v>
      </c>
      <c r="F31" s="76">
        <v>5904.48</v>
      </c>
      <c r="G31" s="76">
        <v>5983.31</v>
      </c>
      <c r="H31" s="233">
        <f t="shared" si="0"/>
        <v>0.98682501825912394</v>
      </c>
      <c r="I31" s="77">
        <v>0.79530000000000001</v>
      </c>
      <c r="J31" s="76">
        <v>4695.83</v>
      </c>
      <c r="K31" s="77">
        <v>9.8000000000000004E-2</v>
      </c>
      <c r="L31" s="76">
        <v>578.44000000000005</v>
      </c>
      <c r="M31" s="77">
        <v>0</v>
      </c>
      <c r="N31" s="76">
        <v>0</v>
      </c>
      <c r="O31" s="77">
        <v>0</v>
      </c>
      <c r="P31" s="76">
        <v>0</v>
      </c>
      <c r="Q31" s="77">
        <v>0</v>
      </c>
      <c r="R31" s="76">
        <v>0</v>
      </c>
      <c r="S31" s="77">
        <v>5.0000000000000001E-4</v>
      </c>
      <c r="T31" s="76">
        <v>2.71</v>
      </c>
      <c r="U31" s="77">
        <v>0</v>
      </c>
      <c r="V31" s="76">
        <v>0</v>
      </c>
      <c r="W31" s="77">
        <v>5.1400000000000001E-2</v>
      </c>
      <c r="X31" s="76">
        <v>303.64</v>
      </c>
      <c r="Y31" s="77">
        <v>1.6999999999999999E-3</v>
      </c>
      <c r="Z31" s="76">
        <v>9.98</v>
      </c>
      <c r="AA31" s="77">
        <v>0.94679999999999997</v>
      </c>
      <c r="AB31" s="76">
        <v>5590.61</v>
      </c>
      <c r="AC31" s="76">
        <v>11495.08</v>
      </c>
    </row>
    <row r="32" spans="3:29" ht="24.75" customHeight="1">
      <c r="C32" s="72" t="s">
        <v>162</v>
      </c>
      <c r="D32" s="73" t="s">
        <v>163</v>
      </c>
      <c r="E32" s="72" t="s">
        <v>107</v>
      </c>
      <c r="F32" s="76">
        <v>10631</v>
      </c>
      <c r="G32" s="76">
        <v>11298.96</v>
      </c>
      <c r="H32" s="233">
        <f t="shared" si="0"/>
        <v>0.94088305472362066</v>
      </c>
      <c r="I32" s="77">
        <v>0.79530000000000001</v>
      </c>
      <c r="J32" s="76">
        <v>8454.83</v>
      </c>
      <c r="K32" s="77">
        <v>5.4399999999999997E-2</v>
      </c>
      <c r="L32" s="76">
        <v>578.44000000000005</v>
      </c>
      <c r="M32" s="77">
        <v>0</v>
      </c>
      <c r="N32" s="76">
        <v>0</v>
      </c>
      <c r="O32" s="77">
        <v>0</v>
      </c>
      <c r="P32" s="76">
        <v>0</v>
      </c>
      <c r="Q32" s="77">
        <v>0</v>
      </c>
      <c r="R32" s="76">
        <v>0</v>
      </c>
      <c r="S32" s="77">
        <v>2.9999999999999997E-4</v>
      </c>
      <c r="T32" s="76">
        <v>2.71</v>
      </c>
      <c r="U32" s="77">
        <v>0</v>
      </c>
      <c r="V32" s="76">
        <v>0</v>
      </c>
      <c r="W32" s="77">
        <v>2.86E-2</v>
      </c>
      <c r="X32" s="76">
        <v>303.64</v>
      </c>
      <c r="Y32" s="77">
        <v>8.9999999999999998E-4</v>
      </c>
      <c r="Z32" s="76">
        <v>9.98</v>
      </c>
      <c r="AA32" s="77">
        <v>0.87949999999999995</v>
      </c>
      <c r="AB32" s="76">
        <v>9349.61</v>
      </c>
      <c r="AC32" s="76">
        <v>19980.599999999999</v>
      </c>
    </row>
    <row r="33" spans="3:29" ht="24.75" customHeight="1">
      <c r="C33" s="72" t="s">
        <v>165</v>
      </c>
      <c r="D33" s="73" t="s">
        <v>166</v>
      </c>
      <c r="E33" s="72" t="s">
        <v>107</v>
      </c>
      <c r="F33" s="76">
        <v>10302</v>
      </c>
      <c r="G33" s="76">
        <v>10302</v>
      </c>
      <c r="H33" s="233">
        <f t="shared" si="0"/>
        <v>1</v>
      </c>
      <c r="I33" s="77">
        <v>0.79610000000000003</v>
      </c>
      <c r="J33" s="76">
        <v>8201.42</v>
      </c>
      <c r="K33" s="77">
        <v>5.6099999999999997E-2</v>
      </c>
      <c r="L33" s="76">
        <v>578.44000000000005</v>
      </c>
      <c r="M33" s="77">
        <v>3.7000000000000002E-3</v>
      </c>
      <c r="N33" s="76">
        <v>38.380000000000003</v>
      </c>
      <c r="O33" s="77">
        <v>0</v>
      </c>
      <c r="P33" s="76">
        <v>0</v>
      </c>
      <c r="Q33" s="77">
        <v>0</v>
      </c>
      <c r="R33" s="76">
        <v>0</v>
      </c>
      <c r="S33" s="77">
        <v>2.9999999999999997E-4</v>
      </c>
      <c r="T33" s="76">
        <v>3.11</v>
      </c>
      <c r="U33" s="77">
        <v>0</v>
      </c>
      <c r="V33" s="76">
        <v>0</v>
      </c>
      <c r="W33" s="77">
        <v>2.9499999999999998E-2</v>
      </c>
      <c r="X33" s="76">
        <v>303.64</v>
      </c>
      <c r="Y33" s="77">
        <v>1E-3</v>
      </c>
      <c r="Z33" s="76">
        <v>9.98</v>
      </c>
      <c r="AA33" s="77">
        <v>0.88670000000000004</v>
      </c>
      <c r="AB33" s="76">
        <v>9134.9699999999993</v>
      </c>
      <c r="AC33" s="76">
        <v>19436.97</v>
      </c>
    </row>
    <row r="34" spans="3:29" ht="24.75" customHeight="1">
      <c r="C34" s="72" t="s">
        <v>167</v>
      </c>
      <c r="D34" s="73" t="s">
        <v>168</v>
      </c>
      <c r="E34" s="72" t="s">
        <v>107</v>
      </c>
      <c r="F34" s="76">
        <v>10710.21</v>
      </c>
      <c r="G34" s="76">
        <v>10736.78</v>
      </c>
      <c r="H34" s="233">
        <f t="shared" si="0"/>
        <v>0.99752532882298028</v>
      </c>
      <c r="I34" s="77">
        <v>0.79610000000000003</v>
      </c>
      <c r="J34" s="76">
        <v>8526.4</v>
      </c>
      <c r="K34" s="77">
        <v>5.3999999999999999E-2</v>
      </c>
      <c r="L34" s="76">
        <v>578.44000000000005</v>
      </c>
      <c r="M34" s="77">
        <v>3.5999999999999999E-3</v>
      </c>
      <c r="N34" s="76">
        <v>38.380000000000003</v>
      </c>
      <c r="O34" s="77">
        <v>0</v>
      </c>
      <c r="P34" s="76">
        <v>0</v>
      </c>
      <c r="Q34" s="77">
        <v>0</v>
      </c>
      <c r="R34" s="76">
        <v>0</v>
      </c>
      <c r="S34" s="77">
        <v>2.9999999999999997E-4</v>
      </c>
      <c r="T34" s="76">
        <v>3.11</v>
      </c>
      <c r="U34" s="77">
        <v>0</v>
      </c>
      <c r="V34" s="76">
        <v>0</v>
      </c>
      <c r="W34" s="77">
        <v>2.8400000000000002E-2</v>
      </c>
      <c r="X34" s="76">
        <v>303.64</v>
      </c>
      <c r="Y34" s="77">
        <v>8.9999999999999998E-4</v>
      </c>
      <c r="Z34" s="76">
        <v>9.98</v>
      </c>
      <c r="AA34" s="77">
        <v>0.88329999999999997</v>
      </c>
      <c r="AB34" s="76">
        <v>9459.9500000000007</v>
      </c>
      <c r="AC34" s="76">
        <v>20170.16</v>
      </c>
    </row>
    <row r="35" spans="3:29" ht="24.75" customHeight="1">
      <c r="C35" s="72" t="s">
        <v>169</v>
      </c>
      <c r="D35" s="73" t="s">
        <v>170</v>
      </c>
      <c r="E35" s="72" t="s">
        <v>107</v>
      </c>
      <c r="F35" s="76">
        <v>13406.36</v>
      </c>
      <c r="G35" s="76">
        <v>13753.33</v>
      </c>
      <c r="H35" s="233">
        <f t="shared" si="0"/>
        <v>0.9747719279621736</v>
      </c>
      <c r="I35" s="77">
        <v>0.79610000000000003</v>
      </c>
      <c r="J35" s="76">
        <v>10672.8</v>
      </c>
      <c r="K35" s="77">
        <v>4.3099999999999999E-2</v>
      </c>
      <c r="L35" s="76">
        <v>578.44000000000005</v>
      </c>
      <c r="M35" s="77">
        <v>2.8999999999999998E-3</v>
      </c>
      <c r="N35" s="76">
        <v>38.380000000000003</v>
      </c>
      <c r="O35" s="77">
        <v>0</v>
      </c>
      <c r="P35" s="76">
        <v>0</v>
      </c>
      <c r="Q35" s="77">
        <v>0</v>
      </c>
      <c r="R35" s="76">
        <v>0</v>
      </c>
      <c r="S35" s="77">
        <v>2.0000000000000001E-4</v>
      </c>
      <c r="T35" s="76">
        <v>3.11</v>
      </c>
      <c r="U35" s="77">
        <v>0</v>
      </c>
      <c r="V35" s="76">
        <v>0</v>
      </c>
      <c r="W35" s="77">
        <v>2.2599999999999999E-2</v>
      </c>
      <c r="X35" s="76">
        <v>303.64</v>
      </c>
      <c r="Y35" s="77">
        <v>6.9999999999999999E-4</v>
      </c>
      <c r="Z35" s="76">
        <v>9.98</v>
      </c>
      <c r="AA35" s="77">
        <v>0.86570000000000003</v>
      </c>
      <c r="AB35" s="76">
        <v>11606.35</v>
      </c>
      <c r="AC35" s="76">
        <v>25012.71</v>
      </c>
    </row>
    <row r="36" spans="3:29" ht="24.75" customHeight="1">
      <c r="C36" s="72" t="s">
        <v>171</v>
      </c>
      <c r="D36" s="73" t="s">
        <v>172</v>
      </c>
      <c r="E36" s="72" t="s">
        <v>107</v>
      </c>
      <c r="F36" s="76">
        <v>10302</v>
      </c>
      <c r="G36" s="76">
        <v>10302</v>
      </c>
      <c r="H36" s="233">
        <f t="shared" si="0"/>
        <v>1</v>
      </c>
      <c r="I36" s="77">
        <v>0.79100000000000004</v>
      </c>
      <c r="J36" s="76">
        <v>8148.88</v>
      </c>
      <c r="K36" s="77">
        <v>5.6099999999999997E-2</v>
      </c>
      <c r="L36" s="76">
        <v>578.44000000000005</v>
      </c>
      <c r="M36" s="77">
        <v>3.7000000000000002E-3</v>
      </c>
      <c r="N36" s="76">
        <v>38.380000000000003</v>
      </c>
      <c r="O36" s="77">
        <v>0</v>
      </c>
      <c r="P36" s="76">
        <v>0</v>
      </c>
      <c r="Q36" s="77">
        <v>0</v>
      </c>
      <c r="R36" s="76">
        <v>0</v>
      </c>
      <c r="S36" s="77">
        <v>2.0000000000000001E-4</v>
      </c>
      <c r="T36" s="76">
        <v>2.19</v>
      </c>
      <c r="U36" s="77">
        <v>0</v>
      </c>
      <c r="V36" s="76">
        <v>0</v>
      </c>
      <c r="W36" s="77">
        <v>2.9499999999999998E-2</v>
      </c>
      <c r="X36" s="76">
        <v>303.64</v>
      </c>
      <c r="Y36" s="77">
        <v>1E-3</v>
      </c>
      <c r="Z36" s="76">
        <v>9.98</v>
      </c>
      <c r="AA36" s="77">
        <v>0.88149999999999995</v>
      </c>
      <c r="AB36" s="76">
        <v>9081.51</v>
      </c>
      <c r="AC36" s="76">
        <v>19383.509999999998</v>
      </c>
    </row>
    <row r="37" spans="3:29" ht="24.75" customHeight="1">
      <c r="C37" s="72" t="s">
        <v>174</v>
      </c>
      <c r="D37" s="73" t="s">
        <v>175</v>
      </c>
      <c r="E37" s="72" t="s">
        <v>107</v>
      </c>
      <c r="F37" s="76">
        <v>10635.6</v>
      </c>
      <c r="G37" s="76">
        <v>10618.45</v>
      </c>
      <c r="H37" s="233">
        <f t="shared" si="0"/>
        <v>1.0016151133169153</v>
      </c>
      <c r="I37" s="77">
        <v>0.79100000000000004</v>
      </c>
      <c r="J37" s="76">
        <v>8412.76</v>
      </c>
      <c r="K37" s="77">
        <v>5.4399999999999997E-2</v>
      </c>
      <c r="L37" s="76">
        <v>578.44000000000005</v>
      </c>
      <c r="M37" s="77">
        <v>3.5999999999999999E-3</v>
      </c>
      <c r="N37" s="76">
        <v>38.380000000000003</v>
      </c>
      <c r="O37" s="77">
        <v>0</v>
      </c>
      <c r="P37" s="76">
        <v>0</v>
      </c>
      <c r="Q37" s="77">
        <v>0</v>
      </c>
      <c r="R37" s="76">
        <v>0</v>
      </c>
      <c r="S37" s="77">
        <v>2.0000000000000001E-4</v>
      </c>
      <c r="T37" s="76">
        <v>2.19</v>
      </c>
      <c r="U37" s="77">
        <v>0</v>
      </c>
      <c r="V37" s="76">
        <v>0</v>
      </c>
      <c r="W37" s="77">
        <v>2.8500000000000001E-2</v>
      </c>
      <c r="X37" s="76">
        <v>303.64</v>
      </c>
      <c r="Y37" s="77">
        <v>8.9999999999999998E-4</v>
      </c>
      <c r="Z37" s="76">
        <v>9.98</v>
      </c>
      <c r="AA37" s="77">
        <v>0.87870000000000004</v>
      </c>
      <c r="AB37" s="76">
        <v>9345.39</v>
      </c>
      <c r="AC37" s="76">
        <v>19980.990000000002</v>
      </c>
    </row>
    <row r="38" spans="3:29" ht="24.75" customHeight="1">
      <c r="C38" s="72" t="s">
        <v>176</v>
      </c>
      <c r="D38" s="73" t="s">
        <v>177</v>
      </c>
      <c r="E38" s="72" t="s">
        <v>107</v>
      </c>
      <c r="F38" s="76">
        <v>12472.53</v>
      </c>
      <c r="G38" s="76">
        <v>12685.51</v>
      </c>
      <c r="H38" s="233">
        <f t="shared" si="0"/>
        <v>0.98321076566886156</v>
      </c>
      <c r="I38" s="77">
        <v>0.79100000000000004</v>
      </c>
      <c r="J38" s="76">
        <v>9865.77</v>
      </c>
      <c r="K38" s="77">
        <v>4.6399999999999997E-2</v>
      </c>
      <c r="L38" s="76">
        <v>578.44000000000005</v>
      </c>
      <c r="M38" s="77">
        <v>3.0999999999999999E-3</v>
      </c>
      <c r="N38" s="76">
        <v>38.380000000000003</v>
      </c>
      <c r="O38" s="77">
        <v>0</v>
      </c>
      <c r="P38" s="76">
        <v>0</v>
      </c>
      <c r="Q38" s="77">
        <v>0</v>
      </c>
      <c r="R38" s="76">
        <v>0</v>
      </c>
      <c r="S38" s="77">
        <v>2.0000000000000001E-4</v>
      </c>
      <c r="T38" s="76">
        <v>2.19</v>
      </c>
      <c r="U38" s="77">
        <v>0</v>
      </c>
      <c r="V38" s="76">
        <v>0</v>
      </c>
      <c r="W38" s="77">
        <v>2.4299999999999999E-2</v>
      </c>
      <c r="X38" s="76">
        <v>303.64</v>
      </c>
      <c r="Y38" s="77">
        <v>8.0000000000000004E-4</v>
      </c>
      <c r="Z38" s="76">
        <v>9.98</v>
      </c>
      <c r="AA38" s="77">
        <v>0.86580000000000001</v>
      </c>
      <c r="AB38" s="76">
        <v>10798.4</v>
      </c>
      <c r="AC38" s="76">
        <v>23270.92</v>
      </c>
    </row>
    <row r="39" spans="3:29" ht="24.75" customHeight="1">
      <c r="C39" s="72" t="s">
        <v>178</v>
      </c>
      <c r="D39" s="73" t="s">
        <v>179</v>
      </c>
      <c r="E39" s="72" t="s">
        <v>107</v>
      </c>
      <c r="F39" s="76">
        <v>10302</v>
      </c>
      <c r="G39" s="76">
        <v>10302</v>
      </c>
      <c r="H39" s="233">
        <f t="shared" si="0"/>
        <v>1</v>
      </c>
      <c r="I39" s="77">
        <v>0.79810000000000003</v>
      </c>
      <c r="J39" s="76">
        <v>8222.0300000000007</v>
      </c>
      <c r="K39" s="77">
        <v>5.6099999999999997E-2</v>
      </c>
      <c r="L39" s="76">
        <v>578.44000000000005</v>
      </c>
      <c r="M39" s="77">
        <v>3.7000000000000002E-3</v>
      </c>
      <c r="N39" s="76">
        <v>38.380000000000003</v>
      </c>
      <c r="O39" s="77">
        <v>0</v>
      </c>
      <c r="P39" s="76">
        <v>0</v>
      </c>
      <c r="Q39" s="77">
        <v>0</v>
      </c>
      <c r="R39" s="76">
        <v>0</v>
      </c>
      <c r="S39" s="77">
        <v>2.9999999999999997E-4</v>
      </c>
      <c r="T39" s="76">
        <v>3.06</v>
      </c>
      <c r="U39" s="77">
        <v>0</v>
      </c>
      <c r="V39" s="76">
        <v>0</v>
      </c>
      <c r="W39" s="77">
        <v>2.9499999999999998E-2</v>
      </c>
      <c r="X39" s="76">
        <v>303.64</v>
      </c>
      <c r="Y39" s="77">
        <v>1E-3</v>
      </c>
      <c r="Z39" s="76">
        <v>9.98</v>
      </c>
      <c r="AA39" s="77">
        <v>0.88870000000000005</v>
      </c>
      <c r="AB39" s="76">
        <v>9155.5300000000007</v>
      </c>
      <c r="AC39" s="76">
        <v>19457.53</v>
      </c>
    </row>
    <row r="40" spans="3:29" ht="24.75" customHeight="1">
      <c r="C40" s="72" t="s">
        <v>180</v>
      </c>
      <c r="D40" s="73" t="s">
        <v>181</v>
      </c>
      <c r="E40" s="72" t="s">
        <v>107</v>
      </c>
      <c r="F40" s="76">
        <v>10912.05</v>
      </c>
      <c r="G40" s="76">
        <v>10929.35</v>
      </c>
      <c r="H40" s="233">
        <f t="shared" si="0"/>
        <v>0.99841710623230095</v>
      </c>
      <c r="I40" s="77">
        <v>0.79810000000000003</v>
      </c>
      <c r="J40" s="76">
        <v>8708.91</v>
      </c>
      <c r="K40" s="77">
        <v>5.2999999999999999E-2</v>
      </c>
      <c r="L40" s="76">
        <v>578.44000000000005</v>
      </c>
      <c r="M40" s="77">
        <v>3.5000000000000001E-3</v>
      </c>
      <c r="N40" s="76">
        <v>38.380000000000003</v>
      </c>
      <c r="O40" s="77">
        <v>0</v>
      </c>
      <c r="P40" s="76">
        <v>0</v>
      </c>
      <c r="Q40" s="77">
        <v>0</v>
      </c>
      <c r="R40" s="76">
        <v>0</v>
      </c>
      <c r="S40" s="77">
        <v>2.9999999999999997E-4</v>
      </c>
      <c r="T40" s="76">
        <v>3.06</v>
      </c>
      <c r="U40" s="77">
        <v>0</v>
      </c>
      <c r="V40" s="76">
        <v>0</v>
      </c>
      <c r="W40" s="77">
        <v>2.7799999999999998E-2</v>
      </c>
      <c r="X40" s="76">
        <v>303.64</v>
      </c>
      <c r="Y40" s="77">
        <v>8.9999999999999998E-4</v>
      </c>
      <c r="Z40" s="76">
        <v>9.98</v>
      </c>
      <c r="AA40" s="77">
        <v>0.88360000000000005</v>
      </c>
      <c r="AB40" s="76">
        <v>9642.41</v>
      </c>
      <c r="AC40" s="76">
        <v>20554.46</v>
      </c>
    </row>
    <row r="41" spans="3:29" ht="24.75" customHeight="1">
      <c r="C41" s="72" t="s">
        <v>182</v>
      </c>
      <c r="D41" s="73" t="s">
        <v>183</v>
      </c>
      <c r="E41" s="72" t="s">
        <v>107</v>
      </c>
      <c r="F41" s="76">
        <v>13227.15</v>
      </c>
      <c r="G41" s="76">
        <v>13338.64</v>
      </c>
      <c r="H41" s="233">
        <f t="shared" si="0"/>
        <v>0.99164157665249231</v>
      </c>
      <c r="I41" s="77">
        <v>0.79810000000000003</v>
      </c>
      <c r="J41" s="76">
        <v>10556.59</v>
      </c>
      <c r="K41" s="77">
        <v>4.3700000000000003E-2</v>
      </c>
      <c r="L41" s="76">
        <v>578.44000000000005</v>
      </c>
      <c r="M41" s="77">
        <v>2.8999999999999998E-3</v>
      </c>
      <c r="N41" s="76">
        <v>38.380000000000003</v>
      </c>
      <c r="O41" s="77">
        <v>0</v>
      </c>
      <c r="P41" s="76">
        <v>0</v>
      </c>
      <c r="Q41" s="77">
        <v>0</v>
      </c>
      <c r="R41" s="76">
        <v>0</v>
      </c>
      <c r="S41" s="77">
        <v>2.0000000000000001E-4</v>
      </c>
      <c r="T41" s="76">
        <v>3.06</v>
      </c>
      <c r="U41" s="77">
        <v>0</v>
      </c>
      <c r="V41" s="76">
        <v>0</v>
      </c>
      <c r="W41" s="77">
        <v>2.3E-2</v>
      </c>
      <c r="X41" s="76">
        <v>303.64</v>
      </c>
      <c r="Y41" s="77">
        <v>8.0000000000000004E-4</v>
      </c>
      <c r="Z41" s="76">
        <v>9.98</v>
      </c>
      <c r="AA41" s="77">
        <v>0.86870000000000003</v>
      </c>
      <c r="AB41" s="76">
        <v>11490.09</v>
      </c>
      <c r="AC41" s="76">
        <v>24717.23</v>
      </c>
    </row>
    <row r="42" spans="3:29" ht="24.75" customHeight="1">
      <c r="C42" s="72" t="s">
        <v>185</v>
      </c>
      <c r="D42" s="73" t="s">
        <v>186</v>
      </c>
      <c r="E42" s="72" t="s">
        <v>107</v>
      </c>
      <c r="F42" s="76">
        <v>20307.2</v>
      </c>
      <c r="G42" s="76">
        <v>20267.89</v>
      </c>
      <c r="H42" s="233">
        <f t="shared" si="0"/>
        <v>1.0019395210848294</v>
      </c>
      <c r="I42" s="77">
        <v>0.79649999999999999</v>
      </c>
      <c r="J42" s="76">
        <v>16174.68</v>
      </c>
      <c r="K42" s="77">
        <v>2.8500000000000001E-2</v>
      </c>
      <c r="L42" s="76">
        <v>578.44000000000005</v>
      </c>
      <c r="M42" s="77">
        <v>1.6999999999999999E-3</v>
      </c>
      <c r="N42" s="76">
        <v>35.049999999999997</v>
      </c>
      <c r="O42" s="77">
        <v>0</v>
      </c>
      <c r="P42" s="76">
        <v>0</v>
      </c>
      <c r="Q42" s="77">
        <v>0</v>
      </c>
      <c r="R42" s="76">
        <v>0</v>
      </c>
      <c r="S42" s="77">
        <v>2.0000000000000001E-4</v>
      </c>
      <c r="T42" s="76">
        <v>3.36</v>
      </c>
      <c r="U42" s="77">
        <v>0</v>
      </c>
      <c r="V42" s="76">
        <v>0</v>
      </c>
      <c r="W42" s="77">
        <v>1.4999999999999999E-2</v>
      </c>
      <c r="X42" s="76">
        <v>303.64</v>
      </c>
      <c r="Y42" s="77">
        <v>5.0000000000000001E-4</v>
      </c>
      <c r="Z42" s="76">
        <v>9.98</v>
      </c>
      <c r="AA42" s="77">
        <v>0.84230000000000005</v>
      </c>
      <c r="AB42" s="76">
        <v>17105.16</v>
      </c>
      <c r="AC42" s="76">
        <v>37412.36</v>
      </c>
    </row>
    <row r="43" spans="3:29" ht="24.75" customHeight="1">
      <c r="C43" s="72" t="s">
        <v>187</v>
      </c>
      <c r="D43" s="73" t="s">
        <v>188</v>
      </c>
      <c r="E43" s="72" t="s">
        <v>107</v>
      </c>
      <c r="F43" s="76">
        <v>16922.669999999998</v>
      </c>
      <c r="G43" s="76">
        <v>16889.91</v>
      </c>
      <c r="H43" s="233">
        <f t="shared" si="0"/>
        <v>1.001939619571685</v>
      </c>
      <c r="I43" s="77">
        <v>0.79649999999999999</v>
      </c>
      <c r="J43" s="76">
        <v>13478.9</v>
      </c>
      <c r="K43" s="77">
        <v>3.4200000000000001E-2</v>
      </c>
      <c r="L43" s="76">
        <v>578.44000000000005</v>
      </c>
      <c r="M43" s="77">
        <v>2.0999999999999999E-3</v>
      </c>
      <c r="N43" s="76">
        <v>35.049999999999997</v>
      </c>
      <c r="O43" s="77">
        <v>0</v>
      </c>
      <c r="P43" s="76">
        <v>0</v>
      </c>
      <c r="Q43" s="77">
        <v>0</v>
      </c>
      <c r="R43" s="76">
        <v>0</v>
      </c>
      <c r="S43" s="77">
        <v>2.0000000000000001E-4</v>
      </c>
      <c r="T43" s="76">
        <v>3.36</v>
      </c>
      <c r="U43" s="77">
        <v>0</v>
      </c>
      <c r="V43" s="76">
        <v>0</v>
      </c>
      <c r="W43" s="77">
        <v>1.7899999999999999E-2</v>
      </c>
      <c r="X43" s="76">
        <v>303.64</v>
      </c>
      <c r="Y43" s="77">
        <v>5.9999999999999995E-4</v>
      </c>
      <c r="Z43" s="76">
        <v>9.98</v>
      </c>
      <c r="AA43" s="77">
        <v>0.85150000000000003</v>
      </c>
      <c r="AB43" s="76">
        <v>14409.38</v>
      </c>
      <c r="AC43" s="76">
        <v>31332.04</v>
      </c>
    </row>
    <row r="44" spans="3:29" ht="24.75" customHeight="1">
      <c r="C44" s="72" t="s">
        <v>190</v>
      </c>
      <c r="D44" s="73" t="s">
        <v>191</v>
      </c>
      <c r="E44" s="72" t="s">
        <v>107</v>
      </c>
      <c r="F44" s="76">
        <v>10302</v>
      </c>
      <c r="G44" s="76">
        <v>10302</v>
      </c>
      <c r="H44" s="233">
        <f t="shared" si="0"/>
        <v>1</v>
      </c>
      <c r="I44" s="77">
        <v>0.7974</v>
      </c>
      <c r="J44" s="76">
        <v>8214.81</v>
      </c>
      <c r="K44" s="77">
        <v>5.6099999999999997E-2</v>
      </c>
      <c r="L44" s="76">
        <v>578.44000000000005</v>
      </c>
      <c r="M44" s="77">
        <v>3.7000000000000002E-3</v>
      </c>
      <c r="N44" s="76">
        <v>38.380000000000003</v>
      </c>
      <c r="O44" s="77">
        <v>0</v>
      </c>
      <c r="P44" s="76">
        <v>0</v>
      </c>
      <c r="Q44" s="77">
        <v>0</v>
      </c>
      <c r="R44" s="76">
        <v>0</v>
      </c>
      <c r="S44" s="77">
        <v>2.9999999999999997E-4</v>
      </c>
      <c r="T44" s="76">
        <v>3.1</v>
      </c>
      <c r="U44" s="77">
        <v>0</v>
      </c>
      <c r="V44" s="76">
        <v>0</v>
      </c>
      <c r="W44" s="77">
        <v>2.9499999999999998E-2</v>
      </c>
      <c r="X44" s="76">
        <v>303.64</v>
      </c>
      <c r="Y44" s="77">
        <v>1E-3</v>
      </c>
      <c r="Z44" s="76">
        <v>9.98</v>
      </c>
      <c r="AA44" s="77">
        <v>0.88800000000000001</v>
      </c>
      <c r="AB44" s="76">
        <v>9148.36</v>
      </c>
      <c r="AC44" s="76">
        <v>19450.36</v>
      </c>
    </row>
    <row r="45" spans="3:29" ht="24.75" customHeight="1">
      <c r="C45" s="72" t="s">
        <v>192</v>
      </c>
      <c r="D45" s="73" t="s">
        <v>193</v>
      </c>
      <c r="E45" s="72" t="s">
        <v>107</v>
      </c>
      <c r="F45" s="76">
        <v>10388</v>
      </c>
      <c r="G45" s="76">
        <v>10476.469999999999</v>
      </c>
      <c r="H45" s="233">
        <f t="shared" si="0"/>
        <v>0.99155536168194069</v>
      </c>
      <c r="I45" s="77">
        <v>0.7974</v>
      </c>
      <c r="J45" s="76">
        <v>8283.39</v>
      </c>
      <c r="K45" s="77">
        <v>5.57E-2</v>
      </c>
      <c r="L45" s="76">
        <v>578.44000000000005</v>
      </c>
      <c r="M45" s="77">
        <v>3.7000000000000002E-3</v>
      </c>
      <c r="N45" s="76">
        <v>38.380000000000003</v>
      </c>
      <c r="O45" s="77">
        <v>0</v>
      </c>
      <c r="P45" s="76">
        <v>0</v>
      </c>
      <c r="Q45" s="77">
        <v>0</v>
      </c>
      <c r="R45" s="76">
        <v>0</v>
      </c>
      <c r="S45" s="77">
        <v>2.9999999999999997E-4</v>
      </c>
      <c r="T45" s="76">
        <v>3.1</v>
      </c>
      <c r="U45" s="77">
        <v>0</v>
      </c>
      <c r="V45" s="76">
        <v>0</v>
      </c>
      <c r="W45" s="77">
        <v>2.92E-2</v>
      </c>
      <c r="X45" s="76">
        <v>303.64</v>
      </c>
      <c r="Y45" s="77">
        <v>1E-3</v>
      </c>
      <c r="Z45" s="76">
        <v>9.98</v>
      </c>
      <c r="AA45" s="77">
        <v>0.88729999999999998</v>
      </c>
      <c r="AB45" s="76">
        <v>9216.93</v>
      </c>
      <c r="AC45" s="76">
        <v>19604.93</v>
      </c>
    </row>
    <row r="46" spans="3:29" ht="24.75" customHeight="1">
      <c r="C46" s="72" t="s">
        <v>194</v>
      </c>
      <c r="D46" s="73" t="s">
        <v>195</v>
      </c>
      <c r="E46" s="72" t="s">
        <v>107</v>
      </c>
      <c r="F46" s="76">
        <v>11234.9</v>
      </c>
      <c r="G46" s="76">
        <v>11326.49</v>
      </c>
      <c r="H46" s="233">
        <f t="shared" si="0"/>
        <v>0.99191364668136373</v>
      </c>
      <c r="I46" s="77">
        <v>0.7974</v>
      </c>
      <c r="J46" s="76">
        <v>8958.7099999999991</v>
      </c>
      <c r="K46" s="77">
        <v>5.1499999999999997E-2</v>
      </c>
      <c r="L46" s="76">
        <v>578.44000000000005</v>
      </c>
      <c r="M46" s="77">
        <v>3.3999999999999998E-3</v>
      </c>
      <c r="N46" s="76">
        <v>38.380000000000003</v>
      </c>
      <c r="O46" s="77">
        <v>0</v>
      </c>
      <c r="P46" s="76">
        <v>0</v>
      </c>
      <c r="Q46" s="77">
        <v>0</v>
      </c>
      <c r="R46" s="76">
        <v>0</v>
      </c>
      <c r="S46" s="77">
        <v>2.9999999999999997E-4</v>
      </c>
      <c r="T46" s="76">
        <v>3.1</v>
      </c>
      <c r="U46" s="77">
        <v>0</v>
      </c>
      <c r="V46" s="76">
        <v>0</v>
      </c>
      <c r="W46" s="77">
        <v>2.7E-2</v>
      </c>
      <c r="X46" s="76">
        <v>303.64</v>
      </c>
      <c r="Y46" s="77">
        <v>8.9999999999999998E-4</v>
      </c>
      <c r="Z46" s="76">
        <v>9.98</v>
      </c>
      <c r="AA46" s="77">
        <v>0.88049999999999995</v>
      </c>
      <c r="AB46" s="76">
        <v>9892.25</v>
      </c>
      <c r="AC46" s="76">
        <v>21127.16</v>
      </c>
    </row>
    <row r="47" spans="3:29" ht="24.75" customHeight="1">
      <c r="C47" s="72" t="s">
        <v>196</v>
      </c>
      <c r="D47" s="73" t="s">
        <v>197</v>
      </c>
      <c r="E47" s="72" t="s">
        <v>107</v>
      </c>
      <c r="F47" s="76">
        <v>10302</v>
      </c>
      <c r="G47" s="76">
        <v>10302</v>
      </c>
      <c r="H47" s="233">
        <f t="shared" si="0"/>
        <v>1</v>
      </c>
      <c r="I47" s="77">
        <v>0.79649999999999999</v>
      </c>
      <c r="J47" s="76">
        <v>8205.5400000000009</v>
      </c>
      <c r="K47" s="77">
        <v>5.6099999999999997E-2</v>
      </c>
      <c r="L47" s="76">
        <v>578.44000000000005</v>
      </c>
      <c r="M47" s="77">
        <v>3.7000000000000002E-3</v>
      </c>
      <c r="N47" s="76">
        <v>38.380000000000003</v>
      </c>
      <c r="O47" s="77">
        <v>0</v>
      </c>
      <c r="P47" s="76">
        <v>0</v>
      </c>
      <c r="Q47" s="77">
        <v>0</v>
      </c>
      <c r="R47" s="76">
        <v>0</v>
      </c>
      <c r="S47" s="77">
        <v>2.9999999999999997E-4</v>
      </c>
      <c r="T47" s="76">
        <v>3.36</v>
      </c>
      <c r="U47" s="77">
        <v>0</v>
      </c>
      <c r="V47" s="76">
        <v>0</v>
      </c>
      <c r="W47" s="77">
        <v>2.9499999999999998E-2</v>
      </c>
      <c r="X47" s="76">
        <v>303.64</v>
      </c>
      <c r="Y47" s="77">
        <v>1E-3</v>
      </c>
      <c r="Z47" s="76">
        <v>9.98</v>
      </c>
      <c r="AA47" s="77">
        <v>0.8871</v>
      </c>
      <c r="AB47" s="76">
        <v>9139.34</v>
      </c>
      <c r="AC47" s="76">
        <v>19441.34</v>
      </c>
    </row>
    <row r="48" spans="3:29" ht="24.75" customHeight="1">
      <c r="C48" s="72" t="s">
        <v>199</v>
      </c>
      <c r="D48" s="73" t="s">
        <v>200</v>
      </c>
      <c r="E48" s="72" t="s">
        <v>107</v>
      </c>
      <c r="F48" s="76">
        <v>11127.03</v>
      </c>
      <c r="G48" s="76">
        <v>10987.76</v>
      </c>
      <c r="H48" s="233">
        <f t="shared" si="0"/>
        <v>1.0126750129234712</v>
      </c>
      <c r="I48" s="77">
        <v>0.79649999999999999</v>
      </c>
      <c r="J48" s="76">
        <v>8862.68</v>
      </c>
      <c r="K48" s="77">
        <v>5.1999999999999998E-2</v>
      </c>
      <c r="L48" s="76">
        <v>578.44000000000005</v>
      </c>
      <c r="M48" s="77">
        <v>3.3999999999999998E-3</v>
      </c>
      <c r="N48" s="76">
        <v>38.380000000000003</v>
      </c>
      <c r="O48" s="77">
        <v>0</v>
      </c>
      <c r="P48" s="76">
        <v>0</v>
      </c>
      <c r="Q48" s="77">
        <v>0</v>
      </c>
      <c r="R48" s="76">
        <v>0</v>
      </c>
      <c r="S48" s="77">
        <v>2.9999999999999997E-4</v>
      </c>
      <c r="T48" s="76">
        <v>3.36</v>
      </c>
      <c r="U48" s="77">
        <v>0</v>
      </c>
      <c r="V48" s="76">
        <v>0</v>
      </c>
      <c r="W48" s="77">
        <v>2.7300000000000001E-2</v>
      </c>
      <c r="X48" s="76">
        <v>303.64</v>
      </c>
      <c r="Y48" s="77">
        <v>8.9999999999999998E-4</v>
      </c>
      <c r="Z48" s="76">
        <v>9.98</v>
      </c>
      <c r="AA48" s="77">
        <v>0.88039999999999996</v>
      </c>
      <c r="AB48" s="76">
        <v>9796.48</v>
      </c>
      <c r="AC48" s="76">
        <v>20923.5</v>
      </c>
    </row>
    <row r="49" spans="3:29" ht="24.75" customHeight="1">
      <c r="C49" s="72" t="s">
        <v>202</v>
      </c>
      <c r="D49" s="73" t="s">
        <v>203</v>
      </c>
      <c r="E49" s="72" t="s">
        <v>107</v>
      </c>
      <c r="F49" s="76">
        <v>14396.88</v>
      </c>
      <c r="G49" s="76">
        <v>14253.45</v>
      </c>
      <c r="H49" s="233">
        <f t="shared" si="0"/>
        <v>1.0100628268945413</v>
      </c>
      <c r="I49" s="77">
        <v>0.79649999999999999</v>
      </c>
      <c r="J49" s="76">
        <v>11467.12</v>
      </c>
      <c r="K49" s="77">
        <v>4.02E-2</v>
      </c>
      <c r="L49" s="76">
        <v>578.44000000000005</v>
      </c>
      <c r="M49" s="77">
        <v>2.7000000000000001E-3</v>
      </c>
      <c r="N49" s="76">
        <v>38.380000000000003</v>
      </c>
      <c r="O49" s="77">
        <v>0</v>
      </c>
      <c r="P49" s="76">
        <v>0</v>
      </c>
      <c r="Q49" s="77">
        <v>0</v>
      </c>
      <c r="R49" s="76">
        <v>0</v>
      </c>
      <c r="S49" s="77">
        <v>2.0000000000000001E-4</v>
      </c>
      <c r="T49" s="76">
        <v>3.36</v>
      </c>
      <c r="U49" s="77">
        <v>0</v>
      </c>
      <c r="V49" s="76">
        <v>0</v>
      </c>
      <c r="W49" s="77">
        <v>2.1100000000000001E-2</v>
      </c>
      <c r="X49" s="76">
        <v>303.64</v>
      </c>
      <c r="Y49" s="77">
        <v>6.9999999999999999E-4</v>
      </c>
      <c r="Z49" s="76">
        <v>9.98</v>
      </c>
      <c r="AA49" s="77">
        <v>0.86140000000000005</v>
      </c>
      <c r="AB49" s="76">
        <v>12400.92</v>
      </c>
      <c r="AC49" s="76">
        <v>26797.8</v>
      </c>
    </row>
    <row r="50" spans="3:29" ht="24.75" customHeight="1">
      <c r="C50" s="72" t="s">
        <v>204</v>
      </c>
      <c r="D50" s="73" t="s">
        <v>205</v>
      </c>
      <c r="E50" s="72" t="s">
        <v>107</v>
      </c>
      <c r="F50" s="76">
        <v>10302</v>
      </c>
      <c r="G50" s="76">
        <v>10302</v>
      </c>
      <c r="H50" s="233">
        <f t="shared" si="0"/>
        <v>1</v>
      </c>
      <c r="I50" s="77">
        <v>0.7974</v>
      </c>
      <c r="J50" s="76">
        <v>8214.81</v>
      </c>
      <c r="K50" s="77">
        <v>5.6099999999999997E-2</v>
      </c>
      <c r="L50" s="76">
        <v>578.44000000000005</v>
      </c>
      <c r="M50" s="77">
        <v>3.7000000000000002E-3</v>
      </c>
      <c r="N50" s="76">
        <v>38.380000000000003</v>
      </c>
      <c r="O50" s="77">
        <v>0</v>
      </c>
      <c r="P50" s="76">
        <v>0</v>
      </c>
      <c r="Q50" s="77">
        <v>0</v>
      </c>
      <c r="R50" s="76">
        <v>0</v>
      </c>
      <c r="S50" s="77">
        <v>2.9999999999999997E-4</v>
      </c>
      <c r="T50" s="76">
        <v>3.1</v>
      </c>
      <c r="U50" s="77">
        <v>0</v>
      </c>
      <c r="V50" s="76">
        <v>0</v>
      </c>
      <c r="W50" s="77">
        <v>2.9499999999999998E-2</v>
      </c>
      <c r="X50" s="76">
        <v>303.64</v>
      </c>
      <c r="Y50" s="77">
        <v>1E-3</v>
      </c>
      <c r="Z50" s="76">
        <v>9.98</v>
      </c>
      <c r="AA50" s="77">
        <v>0.88800000000000001</v>
      </c>
      <c r="AB50" s="76">
        <v>9148.36</v>
      </c>
      <c r="AC50" s="76">
        <v>19450.36</v>
      </c>
    </row>
    <row r="51" spans="3:29" ht="24.75" customHeight="1">
      <c r="C51" s="72" t="s">
        <v>206</v>
      </c>
      <c r="D51" s="73" t="s">
        <v>207</v>
      </c>
      <c r="E51" s="72" t="s">
        <v>107</v>
      </c>
      <c r="F51" s="76">
        <v>10388</v>
      </c>
      <c r="G51" s="76">
        <v>10476.469999999999</v>
      </c>
      <c r="H51" s="233">
        <f t="shared" si="0"/>
        <v>0.99155536168194069</v>
      </c>
      <c r="I51" s="77">
        <v>0.7974</v>
      </c>
      <c r="J51" s="76">
        <v>8283.39</v>
      </c>
      <c r="K51" s="77">
        <v>5.57E-2</v>
      </c>
      <c r="L51" s="76">
        <v>578.44000000000005</v>
      </c>
      <c r="M51" s="77">
        <v>3.7000000000000002E-3</v>
      </c>
      <c r="N51" s="76">
        <v>38.380000000000003</v>
      </c>
      <c r="O51" s="77">
        <v>0</v>
      </c>
      <c r="P51" s="76">
        <v>0</v>
      </c>
      <c r="Q51" s="77">
        <v>0</v>
      </c>
      <c r="R51" s="76">
        <v>0</v>
      </c>
      <c r="S51" s="77">
        <v>2.9999999999999997E-4</v>
      </c>
      <c r="T51" s="76">
        <v>3.1</v>
      </c>
      <c r="U51" s="77">
        <v>0</v>
      </c>
      <c r="V51" s="76">
        <v>0</v>
      </c>
      <c r="W51" s="77">
        <v>2.92E-2</v>
      </c>
      <c r="X51" s="76">
        <v>303.64</v>
      </c>
      <c r="Y51" s="77">
        <v>1E-3</v>
      </c>
      <c r="Z51" s="76">
        <v>9.98</v>
      </c>
      <c r="AA51" s="77">
        <v>0.88729999999999998</v>
      </c>
      <c r="AB51" s="76">
        <v>9216.93</v>
      </c>
      <c r="AC51" s="76">
        <v>19604.93</v>
      </c>
    </row>
    <row r="52" spans="3:29" ht="24.75" customHeight="1">
      <c r="C52" s="72" t="s">
        <v>208</v>
      </c>
      <c r="D52" s="73" t="s">
        <v>209</v>
      </c>
      <c r="E52" s="72" t="s">
        <v>107</v>
      </c>
      <c r="F52" s="76">
        <v>11234.9</v>
      </c>
      <c r="G52" s="76">
        <v>11326.49</v>
      </c>
      <c r="H52" s="233">
        <f t="shared" si="0"/>
        <v>0.99191364668136373</v>
      </c>
      <c r="I52" s="77">
        <v>0.7974</v>
      </c>
      <c r="J52" s="76">
        <v>8958.7099999999991</v>
      </c>
      <c r="K52" s="77">
        <v>5.1499999999999997E-2</v>
      </c>
      <c r="L52" s="76">
        <v>578.44000000000005</v>
      </c>
      <c r="M52" s="77">
        <v>3.3999999999999998E-3</v>
      </c>
      <c r="N52" s="76">
        <v>38.380000000000003</v>
      </c>
      <c r="O52" s="77">
        <v>0</v>
      </c>
      <c r="P52" s="76">
        <v>0</v>
      </c>
      <c r="Q52" s="77">
        <v>0</v>
      </c>
      <c r="R52" s="76">
        <v>0</v>
      </c>
      <c r="S52" s="77">
        <v>2.9999999999999997E-4</v>
      </c>
      <c r="T52" s="76">
        <v>3.1</v>
      </c>
      <c r="U52" s="77">
        <v>0</v>
      </c>
      <c r="V52" s="76">
        <v>0</v>
      </c>
      <c r="W52" s="77">
        <v>2.7E-2</v>
      </c>
      <c r="X52" s="76">
        <v>303.64</v>
      </c>
      <c r="Y52" s="77">
        <v>8.9999999999999998E-4</v>
      </c>
      <c r="Z52" s="76">
        <v>9.98</v>
      </c>
      <c r="AA52" s="77">
        <v>0.88049999999999995</v>
      </c>
      <c r="AB52" s="76">
        <v>9892.25</v>
      </c>
      <c r="AC52" s="76">
        <v>21127.16</v>
      </c>
    </row>
    <row r="53" spans="3:29" ht="24.75" customHeight="1">
      <c r="C53" s="72" t="s">
        <v>210</v>
      </c>
      <c r="D53" s="73" t="s">
        <v>211</v>
      </c>
      <c r="E53" s="72" t="s">
        <v>107</v>
      </c>
      <c r="F53" s="76">
        <v>10302</v>
      </c>
      <c r="G53" s="76">
        <v>10302</v>
      </c>
      <c r="H53" s="233">
        <f t="shared" si="0"/>
        <v>1</v>
      </c>
      <c r="I53" s="77">
        <v>0.79979999999999996</v>
      </c>
      <c r="J53" s="76">
        <v>8239.5400000000009</v>
      </c>
      <c r="K53" s="77">
        <v>5.6099999999999997E-2</v>
      </c>
      <c r="L53" s="76">
        <v>578.44000000000005</v>
      </c>
      <c r="M53" s="77">
        <v>3.7000000000000002E-3</v>
      </c>
      <c r="N53" s="76">
        <v>38.4</v>
      </c>
      <c r="O53" s="77">
        <v>0</v>
      </c>
      <c r="P53" s="76">
        <v>0</v>
      </c>
      <c r="Q53" s="77">
        <v>0</v>
      </c>
      <c r="R53" s="76">
        <v>0</v>
      </c>
      <c r="S53" s="77">
        <v>2.9999999999999997E-4</v>
      </c>
      <c r="T53" s="76">
        <v>3.44</v>
      </c>
      <c r="U53" s="77">
        <v>0</v>
      </c>
      <c r="V53" s="76">
        <v>0</v>
      </c>
      <c r="W53" s="77">
        <v>2.9499999999999998E-2</v>
      </c>
      <c r="X53" s="76">
        <v>303.64</v>
      </c>
      <c r="Y53" s="77">
        <v>1E-3</v>
      </c>
      <c r="Z53" s="76">
        <v>9.98</v>
      </c>
      <c r="AA53" s="77">
        <v>0.89049999999999996</v>
      </c>
      <c r="AB53" s="76">
        <v>9173.4500000000007</v>
      </c>
      <c r="AC53" s="76">
        <v>19475.45</v>
      </c>
    </row>
    <row r="54" spans="3:29" ht="24.75" customHeight="1">
      <c r="C54" s="72" t="s">
        <v>212</v>
      </c>
      <c r="D54" s="73" t="s">
        <v>213</v>
      </c>
      <c r="E54" s="72" t="s">
        <v>107</v>
      </c>
      <c r="F54" s="76">
        <v>11412.28</v>
      </c>
      <c r="G54" s="76">
        <v>11247.88</v>
      </c>
      <c r="H54" s="233">
        <f t="shared" si="0"/>
        <v>1.0146160876538513</v>
      </c>
      <c r="I54" s="77">
        <v>0.79979999999999996</v>
      </c>
      <c r="J54" s="76">
        <v>9127.5400000000009</v>
      </c>
      <c r="K54" s="77">
        <v>5.0700000000000002E-2</v>
      </c>
      <c r="L54" s="76">
        <v>578.44000000000005</v>
      </c>
      <c r="M54" s="77">
        <v>3.3999999999999998E-3</v>
      </c>
      <c r="N54" s="76">
        <v>38.4</v>
      </c>
      <c r="O54" s="77">
        <v>0</v>
      </c>
      <c r="P54" s="76">
        <v>0</v>
      </c>
      <c r="Q54" s="77">
        <v>0</v>
      </c>
      <c r="R54" s="76">
        <v>0</v>
      </c>
      <c r="S54" s="77">
        <v>2.9999999999999997E-4</v>
      </c>
      <c r="T54" s="76">
        <v>3.44</v>
      </c>
      <c r="U54" s="77">
        <v>0</v>
      </c>
      <c r="V54" s="76">
        <v>0</v>
      </c>
      <c r="W54" s="77">
        <v>2.6599999999999999E-2</v>
      </c>
      <c r="X54" s="76">
        <v>303.64</v>
      </c>
      <c r="Y54" s="77">
        <v>8.9999999999999998E-4</v>
      </c>
      <c r="Z54" s="76">
        <v>9.98</v>
      </c>
      <c r="AA54" s="77">
        <v>0.88160000000000005</v>
      </c>
      <c r="AB54" s="76">
        <v>10061.450000000001</v>
      </c>
      <c r="AC54" s="76">
        <v>21473.73</v>
      </c>
    </row>
    <row r="55" spans="3:29" ht="24.75" customHeight="1">
      <c r="C55" s="72" t="s">
        <v>215</v>
      </c>
      <c r="D55" s="73" t="s">
        <v>216</v>
      </c>
      <c r="E55" s="72" t="s">
        <v>107</v>
      </c>
      <c r="F55" s="76">
        <v>15023.01</v>
      </c>
      <c r="G55" s="76">
        <v>14894.62</v>
      </c>
      <c r="H55" s="233">
        <f t="shared" si="0"/>
        <v>1.0086198909404871</v>
      </c>
      <c r="I55" s="77">
        <v>0.79979999999999996</v>
      </c>
      <c r="J55" s="76">
        <v>12015.41</v>
      </c>
      <c r="K55" s="77">
        <v>3.85E-2</v>
      </c>
      <c r="L55" s="76">
        <v>578.44000000000005</v>
      </c>
      <c r="M55" s="77">
        <v>2.5999999999999999E-3</v>
      </c>
      <c r="N55" s="76">
        <v>38.4</v>
      </c>
      <c r="O55" s="77">
        <v>0</v>
      </c>
      <c r="P55" s="76">
        <v>0</v>
      </c>
      <c r="Q55" s="77">
        <v>0</v>
      </c>
      <c r="R55" s="76">
        <v>0</v>
      </c>
      <c r="S55" s="77">
        <v>2.0000000000000001E-4</v>
      </c>
      <c r="T55" s="76">
        <v>3.44</v>
      </c>
      <c r="U55" s="77">
        <v>0</v>
      </c>
      <c r="V55" s="76">
        <v>0</v>
      </c>
      <c r="W55" s="77">
        <v>2.0199999999999999E-2</v>
      </c>
      <c r="X55" s="76">
        <v>303.64</v>
      </c>
      <c r="Y55" s="77">
        <v>6.9999999999999999E-4</v>
      </c>
      <c r="Z55" s="76">
        <v>9.98</v>
      </c>
      <c r="AA55" s="77">
        <v>0.86199999999999999</v>
      </c>
      <c r="AB55" s="76">
        <v>12949.32</v>
      </c>
      <c r="AC55" s="76">
        <v>27972.33</v>
      </c>
    </row>
    <row r="56" spans="3:29" ht="24.75" customHeight="1">
      <c r="C56" s="72" t="s">
        <v>218</v>
      </c>
      <c r="D56" s="73" t="s">
        <v>219</v>
      </c>
      <c r="E56" s="72" t="s">
        <v>107</v>
      </c>
      <c r="F56" s="76">
        <v>3037.21</v>
      </c>
      <c r="G56" s="76">
        <v>3044.82</v>
      </c>
      <c r="H56" s="233">
        <f t="shared" si="0"/>
        <v>0.99750067327461056</v>
      </c>
      <c r="I56" s="77">
        <v>0.79579999999999995</v>
      </c>
      <c r="J56" s="76">
        <v>2417.0100000000002</v>
      </c>
      <c r="K56" s="77">
        <v>0.1905</v>
      </c>
      <c r="L56" s="76">
        <v>578.44000000000005</v>
      </c>
      <c r="M56" s="77">
        <v>1.26E-2</v>
      </c>
      <c r="N56" s="76">
        <v>38.39</v>
      </c>
      <c r="O56" s="77">
        <v>0</v>
      </c>
      <c r="P56" s="76">
        <v>0</v>
      </c>
      <c r="Q56" s="77">
        <v>1.21E-2</v>
      </c>
      <c r="R56" s="76">
        <v>36.799999999999997</v>
      </c>
      <c r="S56" s="77">
        <v>1E-3</v>
      </c>
      <c r="T56" s="76">
        <v>2.89</v>
      </c>
      <c r="U56" s="77">
        <v>0</v>
      </c>
      <c r="V56" s="76">
        <v>0</v>
      </c>
      <c r="W56" s="77">
        <v>0.1</v>
      </c>
      <c r="X56" s="76">
        <v>303.64</v>
      </c>
      <c r="Y56" s="77">
        <v>3.3E-3</v>
      </c>
      <c r="Z56" s="76">
        <v>9.98</v>
      </c>
      <c r="AA56" s="77">
        <v>1.1152</v>
      </c>
      <c r="AB56" s="76">
        <v>3387.15</v>
      </c>
      <c r="AC56" s="76">
        <v>6424.36</v>
      </c>
    </row>
    <row r="57" spans="3:29" ht="24.75" customHeight="1">
      <c r="C57" s="72" t="s">
        <v>220</v>
      </c>
      <c r="D57" s="73" t="s">
        <v>221</v>
      </c>
      <c r="E57" s="72" t="s">
        <v>107</v>
      </c>
      <c r="F57" s="76">
        <v>4049.61</v>
      </c>
      <c r="G57" s="76">
        <v>4059.76</v>
      </c>
      <c r="H57" s="233">
        <f t="shared" si="0"/>
        <v>0.99749985220801229</v>
      </c>
      <c r="I57" s="77">
        <v>0.79579999999999995</v>
      </c>
      <c r="J57" s="76">
        <v>3222.68</v>
      </c>
      <c r="K57" s="77">
        <v>0.14280000000000001</v>
      </c>
      <c r="L57" s="76">
        <v>578.44000000000005</v>
      </c>
      <c r="M57" s="77">
        <v>9.4999999999999998E-3</v>
      </c>
      <c r="N57" s="76">
        <v>38.39</v>
      </c>
      <c r="O57" s="77">
        <v>0</v>
      </c>
      <c r="P57" s="76">
        <v>0</v>
      </c>
      <c r="Q57" s="77">
        <v>0</v>
      </c>
      <c r="R57" s="76">
        <v>0</v>
      </c>
      <c r="S57" s="77">
        <v>6.9999999999999999E-4</v>
      </c>
      <c r="T57" s="76">
        <v>2.89</v>
      </c>
      <c r="U57" s="77">
        <v>0</v>
      </c>
      <c r="V57" s="76">
        <v>0</v>
      </c>
      <c r="W57" s="77">
        <v>7.4999999999999997E-2</v>
      </c>
      <c r="X57" s="76">
        <v>303.64</v>
      </c>
      <c r="Y57" s="77">
        <v>2.5000000000000001E-3</v>
      </c>
      <c r="Z57" s="76">
        <v>9.98</v>
      </c>
      <c r="AA57" s="77">
        <v>1.0263</v>
      </c>
      <c r="AB57" s="76">
        <v>4156.0200000000004</v>
      </c>
      <c r="AC57" s="76">
        <v>8205.6299999999992</v>
      </c>
    </row>
    <row r="58" spans="3:29" ht="24.75" customHeight="1">
      <c r="C58" s="72" t="s">
        <v>222</v>
      </c>
      <c r="D58" s="73" t="s">
        <v>223</v>
      </c>
      <c r="E58" s="72" t="s">
        <v>107</v>
      </c>
      <c r="F58" s="76">
        <v>6930.09</v>
      </c>
      <c r="G58" s="76">
        <v>6926.54</v>
      </c>
      <c r="H58" s="233">
        <f t="shared" si="0"/>
        <v>1.0005125214031825</v>
      </c>
      <c r="I58" s="77">
        <v>0.79579999999999995</v>
      </c>
      <c r="J58" s="76">
        <v>5514.97</v>
      </c>
      <c r="K58" s="77">
        <v>8.3500000000000005E-2</v>
      </c>
      <c r="L58" s="76">
        <v>578.44000000000005</v>
      </c>
      <c r="M58" s="77">
        <v>5.4999999999999997E-3</v>
      </c>
      <c r="N58" s="76">
        <v>38.39</v>
      </c>
      <c r="O58" s="77">
        <v>0</v>
      </c>
      <c r="P58" s="76">
        <v>0</v>
      </c>
      <c r="Q58" s="77">
        <v>0</v>
      </c>
      <c r="R58" s="76">
        <v>0</v>
      </c>
      <c r="S58" s="77">
        <v>4.0000000000000002E-4</v>
      </c>
      <c r="T58" s="76">
        <v>2.89</v>
      </c>
      <c r="U58" s="77">
        <v>0</v>
      </c>
      <c r="V58" s="76">
        <v>0</v>
      </c>
      <c r="W58" s="77">
        <v>4.3799999999999999E-2</v>
      </c>
      <c r="X58" s="76">
        <v>303.64</v>
      </c>
      <c r="Y58" s="77">
        <v>1.4E-3</v>
      </c>
      <c r="Z58" s="76">
        <v>9.98</v>
      </c>
      <c r="AA58" s="77">
        <v>0.93049999999999999</v>
      </c>
      <c r="AB58" s="76">
        <v>6448.31</v>
      </c>
      <c r="AC58" s="76">
        <v>13378.4</v>
      </c>
    </row>
    <row r="59" spans="3:29" ht="24.75" customHeight="1">
      <c r="C59" s="72" t="s">
        <v>224</v>
      </c>
      <c r="D59" s="73" t="s">
        <v>225</v>
      </c>
      <c r="E59" s="72" t="s">
        <v>107</v>
      </c>
      <c r="F59" s="76">
        <v>2598.7800000000002</v>
      </c>
      <c r="G59" s="76">
        <v>2525.2399999999998</v>
      </c>
      <c r="H59" s="233">
        <f t="shared" si="0"/>
        <v>1.029121984445043</v>
      </c>
      <c r="I59" s="77">
        <v>0.79730000000000001</v>
      </c>
      <c r="J59" s="76">
        <v>2072</v>
      </c>
      <c r="K59" s="77">
        <v>0.22259999999999999</v>
      </c>
      <c r="L59" s="76">
        <v>578.44000000000005</v>
      </c>
      <c r="M59" s="77">
        <v>1.5299999999999999E-2</v>
      </c>
      <c r="N59" s="76">
        <v>39.82</v>
      </c>
      <c r="O59" s="77">
        <v>0</v>
      </c>
      <c r="P59" s="76">
        <v>0</v>
      </c>
      <c r="Q59" s="77">
        <v>2.4299999999999999E-2</v>
      </c>
      <c r="R59" s="76">
        <v>63.11</v>
      </c>
      <c r="S59" s="77">
        <v>1.1000000000000001E-3</v>
      </c>
      <c r="T59" s="76">
        <v>2.98</v>
      </c>
      <c r="U59" s="77">
        <v>0</v>
      </c>
      <c r="V59" s="76">
        <v>0</v>
      </c>
      <c r="W59" s="77">
        <v>0.1168</v>
      </c>
      <c r="X59" s="76">
        <v>303.64</v>
      </c>
      <c r="Y59" s="77">
        <v>3.8E-3</v>
      </c>
      <c r="Z59" s="76">
        <v>9.98</v>
      </c>
      <c r="AA59" s="77">
        <v>1.1813</v>
      </c>
      <c r="AB59" s="76">
        <v>3069.97</v>
      </c>
      <c r="AC59" s="76">
        <v>5668.74</v>
      </c>
    </row>
    <row r="60" spans="3:29" ht="24.75" customHeight="1">
      <c r="C60" s="72" t="s">
        <v>226</v>
      </c>
      <c r="D60" s="73" t="s">
        <v>227</v>
      </c>
      <c r="E60" s="72" t="s">
        <v>107</v>
      </c>
      <c r="F60" s="76">
        <v>3465.04</v>
      </c>
      <c r="G60" s="76">
        <v>3366.98</v>
      </c>
      <c r="H60" s="233">
        <f t="shared" si="0"/>
        <v>1.0291240221207134</v>
      </c>
      <c r="I60" s="77">
        <v>0.79730000000000001</v>
      </c>
      <c r="J60" s="76">
        <v>2762.67</v>
      </c>
      <c r="K60" s="77">
        <v>0.16689999999999999</v>
      </c>
      <c r="L60" s="76">
        <v>578.44000000000005</v>
      </c>
      <c r="M60" s="77">
        <v>1.15E-2</v>
      </c>
      <c r="N60" s="76">
        <v>39.82</v>
      </c>
      <c r="O60" s="77">
        <v>0</v>
      </c>
      <c r="P60" s="76">
        <v>0</v>
      </c>
      <c r="Q60" s="77">
        <v>3.2000000000000002E-3</v>
      </c>
      <c r="R60" s="76">
        <v>11.13</v>
      </c>
      <c r="S60" s="77">
        <v>8.9999999999999998E-4</v>
      </c>
      <c r="T60" s="76">
        <v>2.98</v>
      </c>
      <c r="U60" s="77">
        <v>0</v>
      </c>
      <c r="V60" s="76">
        <v>0</v>
      </c>
      <c r="W60" s="77">
        <v>8.7599999999999997E-2</v>
      </c>
      <c r="X60" s="76">
        <v>303.64</v>
      </c>
      <c r="Y60" s="77">
        <v>2.8999999999999998E-3</v>
      </c>
      <c r="Z60" s="76">
        <v>9.98</v>
      </c>
      <c r="AA60" s="77">
        <v>1.0703</v>
      </c>
      <c r="AB60" s="76">
        <v>3708.66</v>
      </c>
      <c r="AC60" s="76">
        <v>7173.7</v>
      </c>
    </row>
    <row r="61" spans="3:29" ht="24.75" customHeight="1">
      <c r="C61" s="72" t="s">
        <v>228</v>
      </c>
      <c r="D61" s="73" t="s">
        <v>229</v>
      </c>
      <c r="E61" s="72" t="s">
        <v>107</v>
      </c>
      <c r="F61" s="76">
        <v>6789.9</v>
      </c>
      <c r="G61" s="76">
        <v>6710.18</v>
      </c>
      <c r="H61" s="233">
        <f t="shared" si="0"/>
        <v>1.0118804562619779</v>
      </c>
      <c r="I61" s="77">
        <v>0.79730000000000001</v>
      </c>
      <c r="J61" s="76">
        <v>5413.59</v>
      </c>
      <c r="K61" s="77">
        <v>8.5199999999999998E-2</v>
      </c>
      <c r="L61" s="76">
        <v>578.44000000000005</v>
      </c>
      <c r="M61" s="77">
        <v>5.8999999999999999E-3</v>
      </c>
      <c r="N61" s="76">
        <v>39.82</v>
      </c>
      <c r="O61" s="77">
        <v>0</v>
      </c>
      <c r="P61" s="76">
        <v>0</v>
      </c>
      <c r="Q61" s="77">
        <v>0</v>
      </c>
      <c r="R61" s="76">
        <v>0</v>
      </c>
      <c r="S61" s="77">
        <v>4.0000000000000002E-4</v>
      </c>
      <c r="T61" s="76">
        <v>2.98</v>
      </c>
      <c r="U61" s="77">
        <v>0</v>
      </c>
      <c r="V61" s="76">
        <v>0</v>
      </c>
      <c r="W61" s="77">
        <v>4.4699999999999997E-2</v>
      </c>
      <c r="X61" s="76">
        <v>303.64</v>
      </c>
      <c r="Y61" s="77">
        <v>1.5E-3</v>
      </c>
      <c r="Z61" s="76">
        <v>9.98</v>
      </c>
      <c r="AA61" s="77">
        <v>0.93500000000000005</v>
      </c>
      <c r="AB61" s="76">
        <v>6348.45</v>
      </c>
      <c r="AC61" s="76">
        <v>13138.35</v>
      </c>
    </row>
    <row r="62" spans="3:29" ht="24.75" customHeight="1">
      <c r="C62" s="72" t="s">
        <v>231</v>
      </c>
      <c r="D62" s="73" t="s">
        <v>232</v>
      </c>
      <c r="E62" s="72" t="s">
        <v>107</v>
      </c>
      <c r="F62" s="76">
        <v>2049.98</v>
      </c>
      <c r="G62" s="76">
        <v>2020.88</v>
      </c>
      <c r="H62" s="233">
        <f t="shared" si="0"/>
        <v>1.0143996674715965</v>
      </c>
      <c r="I62" s="77">
        <v>0.80179999999999996</v>
      </c>
      <c r="J62" s="76">
        <v>1643.68</v>
      </c>
      <c r="K62" s="77">
        <v>0.28220000000000001</v>
      </c>
      <c r="L62" s="76">
        <v>578.44000000000005</v>
      </c>
      <c r="M62" s="77">
        <v>2.1000000000000001E-2</v>
      </c>
      <c r="N62" s="76">
        <v>43.11</v>
      </c>
      <c r="O62" s="77">
        <v>0</v>
      </c>
      <c r="P62" s="76">
        <v>0</v>
      </c>
      <c r="Q62" s="77">
        <v>4.6800000000000001E-2</v>
      </c>
      <c r="R62" s="76">
        <v>96.03</v>
      </c>
      <c r="S62" s="77">
        <v>1.8E-3</v>
      </c>
      <c r="T62" s="76">
        <v>3.64</v>
      </c>
      <c r="U62" s="77">
        <v>0</v>
      </c>
      <c r="V62" s="76">
        <v>0</v>
      </c>
      <c r="W62" s="77">
        <v>0.14810000000000001</v>
      </c>
      <c r="X62" s="76">
        <v>303.64</v>
      </c>
      <c r="Y62" s="77">
        <v>4.8999999999999998E-3</v>
      </c>
      <c r="Z62" s="76">
        <v>9.98</v>
      </c>
      <c r="AA62" s="77">
        <v>1.3066</v>
      </c>
      <c r="AB62" s="76">
        <v>2678.52</v>
      </c>
      <c r="AC62" s="76">
        <v>4728.5</v>
      </c>
    </row>
    <row r="63" spans="3:29" ht="24.75" customHeight="1">
      <c r="C63" s="72" t="s">
        <v>233</v>
      </c>
      <c r="D63" s="73" t="s">
        <v>234</v>
      </c>
      <c r="E63" s="72" t="s">
        <v>107</v>
      </c>
      <c r="F63" s="76">
        <v>10302</v>
      </c>
      <c r="G63" s="76">
        <v>10302</v>
      </c>
      <c r="H63" s="233">
        <f t="shared" si="0"/>
        <v>1</v>
      </c>
      <c r="I63" s="77">
        <v>0.79349999999999998</v>
      </c>
      <c r="J63" s="76">
        <v>8174.64</v>
      </c>
      <c r="K63" s="77">
        <v>5.6099999999999997E-2</v>
      </c>
      <c r="L63" s="76">
        <v>578.44000000000005</v>
      </c>
      <c r="M63" s="77">
        <v>3.7000000000000002E-3</v>
      </c>
      <c r="N63" s="76">
        <v>38.380000000000003</v>
      </c>
      <c r="O63" s="77">
        <v>0</v>
      </c>
      <c r="P63" s="76">
        <v>0</v>
      </c>
      <c r="Q63" s="77">
        <v>0</v>
      </c>
      <c r="R63" s="76">
        <v>0</v>
      </c>
      <c r="S63" s="77">
        <v>2.9999999999999997E-4</v>
      </c>
      <c r="T63" s="76">
        <v>3</v>
      </c>
      <c r="U63" s="77">
        <v>0</v>
      </c>
      <c r="V63" s="76">
        <v>0</v>
      </c>
      <c r="W63" s="77">
        <v>2.9499999999999998E-2</v>
      </c>
      <c r="X63" s="76">
        <v>303.64</v>
      </c>
      <c r="Y63" s="77">
        <v>1E-3</v>
      </c>
      <c r="Z63" s="76">
        <v>9.98</v>
      </c>
      <c r="AA63" s="77">
        <v>0.8841</v>
      </c>
      <c r="AB63" s="76">
        <v>9108.08</v>
      </c>
      <c r="AC63" s="76">
        <v>19410.080000000002</v>
      </c>
    </row>
    <row r="64" spans="3:29" ht="24.75" customHeight="1">
      <c r="C64" s="72" t="s">
        <v>235</v>
      </c>
      <c r="D64" s="73" t="s">
        <v>236</v>
      </c>
      <c r="E64" s="72" t="s">
        <v>107</v>
      </c>
      <c r="F64" s="76">
        <v>4398.3500000000004</v>
      </c>
      <c r="G64" s="76">
        <v>4207.92</v>
      </c>
      <c r="H64" s="233">
        <f t="shared" si="0"/>
        <v>1.0452551379303789</v>
      </c>
      <c r="I64" s="77">
        <v>0.7984</v>
      </c>
      <c r="J64" s="76">
        <v>3511.64</v>
      </c>
      <c r="K64" s="77">
        <v>0.13150000000000001</v>
      </c>
      <c r="L64" s="76">
        <v>578.44000000000005</v>
      </c>
      <c r="M64" s="77">
        <v>9.1000000000000004E-3</v>
      </c>
      <c r="N64" s="76">
        <v>39.82</v>
      </c>
      <c r="O64" s="77">
        <v>0</v>
      </c>
      <c r="P64" s="76">
        <v>0</v>
      </c>
      <c r="Q64" s="77">
        <v>0</v>
      </c>
      <c r="R64" s="76">
        <v>0</v>
      </c>
      <c r="S64" s="77">
        <v>6.9999999999999999E-4</v>
      </c>
      <c r="T64" s="76">
        <v>3.17</v>
      </c>
      <c r="U64" s="77">
        <v>0</v>
      </c>
      <c r="V64" s="76">
        <v>0</v>
      </c>
      <c r="W64" s="77">
        <v>6.9000000000000006E-2</v>
      </c>
      <c r="X64" s="76">
        <v>303.64</v>
      </c>
      <c r="Y64" s="77">
        <v>2.3E-3</v>
      </c>
      <c r="Z64" s="76">
        <v>9.98</v>
      </c>
      <c r="AA64" s="77">
        <v>1.0109999999999999</v>
      </c>
      <c r="AB64" s="76">
        <v>4446.6899999999996</v>
      </c>
      <c r="AC64" s="76">
        <v>8845.0400000000009</v>
      </c>
    </row>
    <row r="65" spans="3:29" ht="24.75" customHeight="1">
      <c r="C65" s="72" t="s">
        <v>237</v>
      </c>
      <c r="D65" s="73" t="s">
        <v>238</v>
      </c>
      <c r="E65" s="72" t="s">
        <v>107</v>
      </c>
      <c r="F65" s="76">
        <v>5864.46</v>
      </c>
      <c r="G65" s="76">
        <v>5610.56</v>
      </c>
      <c r="H65" s="233">
        <f t="shared" si="0"/>
        <v>1.045253949694861</v>
      </c>
      <c r="I65" s="77">
        <v>0.7984</v>
      </c>
      <c r="J65" s="76">
        <v>4682.1899999999996</v>
      </c>
      <c r="K65" s="77">
        <v>9.8599999999999993E-2</v>
      </c>
      <c r="L65" s="76">
        <v>578.44000000000005</v>
      </c>
      <c r="M65" s="77">
        <v>6.7999999999999996E-3</v>
      </c>
      <c r="N65" s="76">
        <v>39.82</v>
      </c>
      <c r="O65" s="77">
        <v>0</v>
      </c>
      <c r="P65" s="76">
        <v>0</v>
      </c>
      <c r="Q65" s="77">
        <v>0</v>
      </c>
      <c r="R65" s="76">
        <v>0</v>
      </c>
      <c r="S65" s="77">
        <v>5.0000000000000001E-4</v>
      </c>
      <c r="T65" s="76">
        <v>3.17</v>
      </c>
      <c r="U65" s="77">
        <v>0</v>
      </c>
      <c r="V65" s="76">
        <v>0</v>
      </c>
      <c r="W65" s="77">
        <v>5.1799999999999999E-2</v>
      </c>
      <c r="X65" s="76">
        <v>303.64</v>
      </c>
      <c r="Y65" s="77">
        <v>1.6999999999999999E-3</v>
      </c>
      <c r="Z65" s="76">
        <v>9.98</v>
      </c>
      <c r="AA65" s="77">
        <v>0.95779999999999998</v>
      </c>
      <c r="AB65" s="76">
        <v>5617.24</v>
      </c>
      <c r="AC65" s="76">
        <v>11481.7</v>
      </c>
    </row>
    <row r="66" spans="3:29" ht="24.75" customHeight="1">
      <c r="C66" s="72" t="s">
        <v>239</v>
      </c>
      <c r="D66" s="73" t="s">
        <v>240</v>
      </c>
      <c r="E66" s="72" t="s">
        <v>107</v>
      </c>
      <c r="F66" s="76">
        <v>9968.56</v>
      </c>
      <c r="G66" s="76">
        <v>9891.0300000000007</v>
      </c>
      <c r="H66" s="233">
        <f t="shared" si="0"/>
        <v>1.0078384152105493</v>
      </c>
      <c r="I66" s="77">
        <v>0.7984</v>
      </c>
      <c r="J66" s="76">
        <v>7958.9</v>
      </c>
      <c r="K66" s="77">
        <v>5.8000000000000003E-2</v>
      </c>
      <c r="L66" s="76">
        <v>578.44000000000005</v>
      </c>
      <c r="M66" s="77">
        <v>4.0000000000000001E-3</v>
      </c>
      <c r="N66" s="76">
        <v>39.82</v>
      </c>
      <c r="O66" s="77">
        <v>0</v>
      </c>
      <c r="P66" s="76">
        <v>0</v>
      </c>
      <c r="Q66" s="77">
        <v>0</v>
      </c>
      <c r="R66" s="76">
        <v>0</v>
      </c>
      <c r="S66" s="77">
        <v>2.9999999999999997E-4</v>
      </c>
      <c r="T66" s="76">
        <v>3.17</v>
      </c>
      <c r="U66" s="77">
        <v>0</v>
      </c>
      <c r="V66" s="76">
        <v>0</v>
      </c>
      <c r="W66" s="77">
        <v>3.0499999999999999E-2</v>
      </c>
      <c r="X66" s="76">
        <v>303.64</v>
      </c>
      <c r="Y66" s="77">
        <v>1E-3</v>
      </c>
      <c r="Z66" s="76">
        <v>9.98</v>
      </c>
      <c r="AA66" s="77">
        <v>0.89219999999999999</v>
      </c>
      <c r="AB66" s="76">
        <v>8893.9500000000007</v>
      </c>
      <c r="AC66" s="76">
        <v>18862.509999999998</v>
      </c>
    </row>
    <row r="67" spans="3:29" ht="24.75" customHeight="1">
      <c r="C67" s="72" t="s">
        <v>241</v>
      </c>
      <c r="D67" s="73" t="s">
        <v>242</v>
      </c>
      <c r="E67" s="72" t="s">
        <v>107</v>
      </c>
      <c r="F67" s="76">
        <v>2011.81</v>
      </c>
      <c r="G67" s="76">
        <v>1969.29</v>
      </c>
      <c r="H67" s="233">
        <f t="shared" si="0"/>
        <v>1.0215915380670191</v>
      </c>
      <c r="I67" s="77">
        <v>0.80320000000000003</v>
      </c>
      <c r="J67" s="76">
        <v>1615.89</v>
      </c>
      <c r="K67" s="77">
        <v>0.28749999999999998</v>
      </c>
      <c r="L67" s="76">
        <v>578.44000000000005</v>
      </c>
      <c r="M67" s="77">
        <v>2.3199999999999998E-2</v>
      </c>
      <c r="N67" s="76">
        <v>46.59</v>
      </c>
      <c r="O67" s="77">
        <v>0</v>
      </c>
      <c r="P67" s="76">
        <v>0</v>
      </c>
      <c r="Q67" s="77">
        <v>4.8899999999999999E-2</v>
      </c>
      <c r="R67" s="76">
        <v>98.32</v>
      </c>
      <c r="S67" s="77">
        <v>2.2000000000000001E-3</v>
      </c>
      <c r="T67" s="76">
        <v>4.37</v>
      </c>
      <c r="U67" s="77">
        <v>0</v>
      </c>
      <c r="V67" s="76">
        <v>0</v>
      </c>
      <c r="W67" s="77">
        <v>0.15090000000000001</v>
      </c>
      <c r="X67" s="76">
        <v>303.64</v>
      </c>
      <c r="Y67" s="77">
        <v>5.0000000000000001E-3</v>
      </c>
      <c r="Z67" s="76">
        <v>9.98</v>
      </c>
      <c r="AA67" s="77">
        <v>1.3208</v>
      </c>
      <c r="AB67" s="76">
        <v>2657.24</v>
      </c>
      <c r="AC67" s="76">
        <v>4669.05</v>
      </c>
    </row>
    <row r="68" spans="3:29" ht="24.75" customHeight="1">
      <c r="C68" s="72" t="s">
        <v>243</v>
      </c>
      <c r="D68" s="73" t="s">
        <v>244</v>
      </c>
      <c r="E68" s="72" t="s">
        <v>107</v>
      </c>
      <c r="F68" s="76">
        <v>1840.67</v>
      </c>
      <c r="G68" s="76">
        <v>1812.92</v>
      </c>
      <c r="H68" s="233">
        <f t="shared" si="0"/>
        <v>1.0153067978730446</v>
      </c>
      <c r="I68" s="77">
        <v>0.80089999999999995</v>
      </c>
      <c r="J68" s="76">
        <v>1474.19</v>
      </c>
      <c r="K68" s="77">
        <v>0.31430000000000002</v>
      </c>
      <c r="L68" s="76">
        <v>578.44000000000005</v>
      </c>
      <c r="M68" s="77">
        <v>2.5100000000000001E-2</v>
      </c>
      <c r="N68" s="76">
        <v>46.22</v>
      </c>
      <c r="O68" s="77">
        <v>0</v>
      </c>
      <c r="P68" s="76">
        <v>0</v>
      </c>
      <c r="Q68" s="77">
        <v>5.8999999999999997E-2</v>
      </c>
      <c r="R68" s="76">
        <v>108.59</v>
      </c>
      <c r="S68" s="77">
        <v>2.2000000000000001E-3</v>
      </c>
      <c r="T68" s="76">
        <v>4.05</v>
      </c>
      <c r="U68" s="77">
        <v>0</v>
      </c>
      <c r="V68" s="76">
        <v>0</v>
      </c>
      <c r="W68" s="77">
        <v>0.16500000000000001</v>
      </c>
      <c r="X68" s="76">
        <v>303.64</v>
      </c>
      <c r="Y68" s="77">
        <v>5.4000000000000003E-3</v>
      </c>
      <c r="Z68" s="76">
        <v>9.98</v>
      </c>
      <c r="AA68" s="77">
        <v>1.3717999999999999</v>
      </c>
      <c r="AB68" s="76">
        <v>2525.12</v>
      </c>
      <c r="AC68" s="76">
        <v>4365.79</v>
      </c>
    </row>
    <row r="69" spans="3:29" ht="24.75" customHeight="1">
      <c r="C69" s="72" t="s">
        <v>245</v>
      </c>
      <c r="D69" s="73" t="s">
        <v>246</v>
      </c>
      <c r="E69" s="72" t="s">
        <v>107</v>
      </c>
      <c r="F69" s="76">
        <v>4641.01</v>
      </c>
      <c r="G69" s="76">
        <v>4583.34</v>
      </c>
      <c r="H69" s="233">
        <f t="shared" si="0"/>
        <v>1.0125825271526878</v>
      </c>
      <c r="I69" s="77">
        <v>0.81969999999999998</v>
      </c>
      <c r="J69" s="76">
        <v>3804.24</v>
      </c>
      <c r="K69" s="77">
        <v>0.1246</v>
      </c>
      <c r="L69" s="76">
        <v>578.44000000000005</v>
      </c>
      <c r="M69" s="77">
        <v>8.3000000000000001E-3</v>
      </c>
      <c r="N69" s="76">
        <v>38.39</v>
      </c>
      <c r="O69" s="77">
        <v>0</v>
      </c>
      <c r="P69" s="76">
        <v>0</v>
      </c>
      <c r="Q69" s="77">
        <v>0</v>
      </c>
      <c r="R69" s="76">
        <v>0</v>
      </c>
      <c r="S69" s="77">
        <v>1.2999999999999999E-3</v>
      </c>
      <c r="T69" s="76">
        <v>6.12</v>
      </c>
      <c r="U69" s="77">
        <v>0</v>
      </c>
      <c r="V69" s="76">
        <v>0</v>
      </c>
      <c r="W69" s="77">
        <v>6.54E-2</v>
      </c>
      <c r="X69" s="76">
        <v>303.64</v>
      </c>
      <c r="Y69" s="77">
        <v>2.2000000000000001E-3</v>
      </c>
      <c r="Z69" s="76">
        <v>9.98</v>
      </c>
      <c r="AA69" s="77">
        <v>1.0215000000000001</v>
      </c>
      <c r="AB69" s="76">
        <v>4740.82</v>
      </c>
      <c r="AC69" s="76">
        <v>9381.83</v>
      </c>
    </row>
    <row r="70" spans="3:29" ht="24.75" customHeight="1">
      <c r="C70" s="72" t="s">
        <v>247</v>
      </c>
      <c r="D70" s="73" t="s">
        <v>248</v>
      </c>
      <c r="E70" s="72" t="s">
        <v>107</v>
      </c>
      <c r="F70" s="76">
        <v>6188.02</v>
      </c>
      <c r="G70" s="76">
        <v>6111.12</v>
      </c>
      <c r="H70" s="233">
        <f t="shared" si="0"/>
        <v>1.0125836180601919</v>
      </c>
      <c r="I70" s="77">
        <v>0.81969999999999998</v>
      </c>
      <c r="J70" s="76">
        <v>5072.32</v>
      </c>
      <c r="K70" s="77">
        <v>9.35E-2</v>
      </c>
      <c r="L70" s="76">
        <v>578.44000000000005</v>
      </c>
      <c r="M70" s="77">
        <v>6.1999999999999998E-3</v>
      </c>
      <c r="N70" s="76">
        <v>38.39</v>
      </c>
      <c r="O70" s="77">
        <v>0</v>
      </c>
      <c r="P70" s="76">
        <v>0</v>
      </c>
      <c r="Q70" s="77">
        <v>0</v>
      </c>
      <c r="R70" s="76">
        <v>0</v>
      </c>
      <c r="S70" s="77">
        <v>1E-3</v>
      </c>
      <c r="T70" s="76">
        <v>6.12</v>
      </c>
      <c r="U70" s="77">
        <v>0</v>
      </c>
      <c r="V70" s="76">
        <v>0</v>
      </c>
      <c r="W70" s="77">
        <v>4.9099999999999998E-2</v>
      </c>
      <c r="X70" s="76">
        <v>303.64</v>
      </c>
      <c r="Y70" s="77">
        <v>1.6000000000000001E-3</v>
      </c>
      <c r="Z70" s="76">
        <v>9.98</v>
      </c>
      <c r="AA70" s="77">
        <v>0.97109999999999996</v>
      </c>
      <c r="AB70" s="76">
        <v>6008.9</v>
      </c>
      <c r="AC70" s="76">
        <v>12196.91</v>
      </c>
    </row>
    <row r="71" spans="3:29" ht="24.75" customHeight="1">
      <c r="C71" s="72" t="s">
        <v>249</v>
      </c>
      <c r="D71" s="73" t="s">
        <v>250</v>
      </c>
      <c r="E71" s="72" t="s">
        <v>107</v>
      </c>
      <c r="F71" s="76">
        <v>10152.41</v>
      </c>
      <c r="G71" s="76">
        <v>10060.709999999999</v>
      </c>
      <c r="H71" s="233">
        <f t="shared" si="0"/>
        <v>1.0091146648695768</v>
      </c>
      <c r="I71" s="77">
        <v>0.81969999999999998</v>
      </c>
      <c r="J71" s="76">
        <v>8321.93</v>
      </c>
      <c r="K71" s="77">
        <v>5.7000000000000002E-2</v>
      </c>
      <c r="L71" s="76">
        <v>578.44000000000005</v>
      </c>
      <c r="M71" s="77">
        <v>3.8E-3</v>
      </c>
      <c r="N71" s="76">
        <v>38.39</v>
      </c>
      <c r="O71" s="77">
        <v>0</v>
      </c>
      <c r="P71" s="76">
        <v>0</v>
      </c>
      <c r="Q71" s="77">
        <v>0</v>
      </c>
      <c r="R71" s="76">
        <v>0</v>
      </c>
      <c r="S71" s="77">
        <v>5.9999999999999995E-4</v>
      </c>
      <c r="T71" s="76">
        <v>6.12</v>
      </c>
      <c r="U71" s="77">
        <v>0</v>
      </c>
      <c r="V71" s="76">
        <v>0</v>
      </c>
      <c r="W71" s="77">
        <v>2.9899999999999999E-2</v>
      </c>
      <c r="X71" s="76">
        <v>303.64</v>
      </c>
      <c r="Y71" s="77">
        <v>1E-3</v>
      </c>
      <c r="Z71" s="76">
        <v>9.98</v>
      </c>
      <c r="AA71" s="77">
        <v>0.91200000000000003</v>
      </c>
      <c r="AB71" s="76">
        <v>9258.51</v>
      </c>
      <c r="AC71" s="76">
        <v>19410.93</v>
      </c>
    </row>
    <row r="72" spans="3:29" ht="24.75" customHeight="1">
      <c r="C72" s="72" t="s">
        <v>251</v>
      </c>
      <c r="D72" s="73" t="s">
        <v>252</v>
      </c>
      <c r="E72" s="72" t="s">
        <v>107</v>
      </c>
      <c r="F72" s="76">
        <v>3099.92</v>
      </c>
      <c r="G72" s="76">
        <v>3027.35</v>
      </c>
      <c r="H72" s="233">
        <f t="shared" si="0"/>
        <v>1.0239714601879533</v>
      </c>
      <c r="I72" s="77">
        <v>0.82110000000000005</v>
      </c>
      <c r="J72" s="76">
        <v>2545.34</v>
      </c>
      <c r="K72" s="77">
        <v>0.18659999999999999</v>
      </c>
      <c r="L72" s="76">
        <v>578.44000000000005</v>
      </c>
      <c r="M72" s="77">
        <v>1.24E-2</v>
      </c>
      <c r="N72" s="76">
        <v>38.380000000000003</v>
      </c>
      <c r="O72" s="77">
        <v>0</v>
      </c>
      <c r="P72" s="76">
        <v>0</v>
      </c>
      <c r="Q72" s="77">
        <v>1.0699999999999999E-2</v>
      </c>
      <c r="R72" s="76">
        <v>33.04</v>
      </c>
      <c r="S72" s="77">
        <v>1.6000000000000001E-3</v>
      </c>
      <c r="T72" s="76">
        <v>5.0999999999999996</v>
      </c>
      <c r="U72" s="77">
        <v>0</v>
      </c>
      <c r="V72" s="76">
        <v>0</v>
      </c>
      <c r="W72" s="77">
        <v>9.8000000000000004E-2</v>
      </c>
      <c r="X72" s="76">
        <v>303.64</v>
      </c>
      <c r="Y72" s="77">
        <v>3.2000000000000002E-3</v>
      </c>
      <c r="Z72" s="76">
        <v>9.98</v>
      </c>
      <c r="AA72" s="77">
        <v>1.1335999999999999</v>
      </c>
      <c r="AB72" s="76">
        <v>3513.93</v>
      </c>
      <c r="AC72" s="76">
        <v>6613.85</v>
      </c>
    </row>
    <row r="73" spans="3:29" ht="24.75" customHeight="1">
      <c r="C73" s="72" t="s">
        <v>253</v>
      </c>
      <c r="D73" s="73" t="s">
        <v>254</v>
      </c>
      <c r="E73" s="72" t="s">
        <v>107</v>
      </c>
      <c r="F73" s="76">
        <v>4133.22</v>
      </c>
      <c r="G73" s="76">
        <v>4036.47</v>
      </c>
      <c r="H73" s="233">
        <f t="shared" si="0"/>
        <v>1.0239689629800297</v>
      </c>
      <c r="I73" s="77">
        <v>0.82110000000000005</v>
      </c>
      <c r="J73" s="76">
        <v>3393.79</v>
      </c>
      <c r="K73" s="77">
        <v>0.1399</v>
      </c>
      <c r="L73" s="76">
        <v>578.44000000000005</v>
      </c>
      <c r="M73" s="77">
        <v>9.2999999999999992E-3</v>
      </c>
      <c r="N73" s="76">
        <v>38.380000000000003</v>
      </c>
      <c r="O73" s="77">
        <v>0</v>
      </c>
      <c r="P73" s="76">
        <v>0</v>
      </c>
      <c r="Q73" s="77">
        <v>0</v>
      </c>
      <c r="R73" s="76">
        <v>0</v>
      </c>
      <c r="S73" s="77">
        <v>1.1999999999999999E-3</v>
      </c>
      <c r="T73" s="76">
        <v>5.0999999999999996</v>
      </c>
      <c r="U73" s="77">
        <v>0</v>
      </c>
      <c r="V73" s="76">
        <v>0</v>
      </c>
      <c r="W73" s="77">
        <v>7.3499999999999996E-2</v>
      </c>
      <c r="X73" s="76">
        <v>303.64</v>
      </c>
      <c r="Y73" s="77">
        <v>2.3999999999999998E-3</v>
      </c>
      <c r="Z73" s="76">
        <v>9.98</v>
      </c>
      <c r="AA73" s="77">
        <v>1.0474000000000001</v>
      </c>
      <c r="AB73" s="76">
        <v>4329.34</v>
      </c>
      <c r="AC73" s="76">
        <v>8462.56</v>
      </c>
    </row>
    <row r="74" spans="3:29" ht="24.75" customHeight="1">
      <c r="C74" s="72" t="s">
        <v>255</v>
      </c>
      <c r="D74" s="73" t="s">
        <v>256</v>
      </c>
      <c r="E74" s="72" t="s">
        <v>107</v>
      </c>
      <c r="F74" s="76">
        <v>5881.64</v>
      </c>
      <c r="G74" s="76">
        <v>5833.23</v>
      </c>
      <c r="H74" s="233">
        <f t="shared" si="0"/>
        <v>1.008299004153788</v>
      </c>
      <c r="I74" s="77">
        <v>0.82110000000000005</v>
      </c>
      <c r="J74" s="76">
        <v>4829.42</v>
      </c>
      <c r="K74" s="77">
        <v>9.8299999999999998E-2</v>
      </c>
      <c r="L74" s="76">
        <v>578.44000000000005</v>
      </c>
      <c r="M74" s="77">
        <v>6.4999999999999997E-3</v>
      </c>
      <c r="N74" s="76">
        <v>38.380000000000003</v>
      </c>
      <c r="O74" s="77">
        <v>0</v>
      </c>
      <c r="P74" s="76">
        <v>0</v>
      </c>
      <c r="Q74" s="77">
        <v>0</v>
      </c>
      <c r="R74" s="76">
        <v>0</v>
      </c>
      <c r="S74" s="77">
        <v>8.9999999999999998E-4</v>
      </c>
      <c r="T74" s="76">
        <v>5.0999999999999996</v>
      </c>
      <c r="U74" s="77">
        <v>0</v>
      </c>
      <c r="V74" s="76">
        <v>0</v>
      </c>
      <c r="W74" s="77">
        <v>5.16E-2</v>
      </c>
      <c r="X74" s="76">
        <v>303.64</v>
      </c>
      <c r="Y74" s="77">
        <v>1.6999999999999999E-3</v>
      </c>
      <c r="Z74" s="76">
        <v>9.98</v>
      </c>
      <c r="AA74" s="77">
        <v>0.98019999999999996</v>
      </c>
      <c r="AB74" s="76">
        <v>5764.97</v>
      </c>
      <c r="AC74" s="76">
        <v>11646.62</v>
      </c>
    </row>
    <row r="75" spans="3:29" ht="24.75" customHeight="1">
      <c r="C75" s="72" t="s">
        <v>257</v>
      </c>
      <c r="D75" s="73" t="s">
        <v>258</v>
      </c>
      <c r="E75" s="72" t="s">
        <v>107</v>
      </c>
      <c r="F75" s="76">
        <v>2509.4</v>
      </c>
      <c r="G75" s="76">
        <v>2565.0300000000002</v>
      </c>
      <c r="H75" s="233">
        <f t="shared" si="0"/>
        <v>0.97831214449733528</v>
      </c>
      <c r="I75" s="77">
        <v>0.79379999999999995</v>
      </c>
      <c r="J75" s="76">
        <v>1991.96</v>
      </c>
      <c r="K75" s="77">
        <v>0.23050000000000001</v>
      </c>
      <c r="L75" s="76">
        <v>578.44000000000005</v>
      </c>
      <c r="M75" s="77">
        <v>1.5299999999999999E-2</v>
      </c>
      <c r="N75" s="76">
        <v>38.380000000000003</v>
      </c>
      <c r="O75" s="77">
        <v>0</v>
      </c>
      <c r="P75" s="76">
        <v>0</v>
      </c>
      <c r="Q75" s="77">
        <v>2.7300000000000001E-2</v>
      </c>
      <c r="R75" s="76">
        <v>68.47</v>
      </c>
      <c r="S75" s="77">
        <v>1.1000000000000001E-3</v>
      </c>
      <c r="T75" s="76">
        <v>2.75</v>
      </c>
      <c r="U75" s="77">
        <v>0</v>
      </c>
      <c r="V75" s="76">
        <v>0</v>
      </c>
      <c r="W75" s="77">
        <v>0.121</v>
      </c>
      <c r="X75" s="76">
        <v>303.64</v>
      </c>
      <c r="Y75" s="77">
        <v>4.0000000000000001E-3</v>
      </c>
      <c r="Z75" s="76">
        <v>9.98</v>
      </c>
      <c r="AA75" s="77">
        <v>1.1930000000000001</v>
      </c>
      <c r="AB75" s="76">
        <v>2993.62</v>
      </c>
      <c r="AC75" s="76">
        <v>5503.01</v>
      </c>
    </row>
    <row r="76" spans="3:29" ht="24.75" customHeight="1">
      <c r="C76" s="72" t="s">
        <v>259</v>
      </c>
      <c r="D76" s="73" t="s">
        <v>260</v>
      </c>
      <c r="E76" s="72" t="s">
        <v>107</v>
      </c>
      <c r="F76" s="76">
        <v>3345.86</v>
      </c>
      <c r="G76" s="76">
        <v>3420.04</v>
      </c>
      <c r="H76" s="233">
        <f t="shared" si="0"/>
        <v>0.97831019520239537</v>
      </c>
      <c r="I76" s="77">
        <v>0.79379999999999995</v>
      </c>
      <c r="J76" s="76">
        <v>2655.94</v>
      </c>
      <c r="K76" s="77">
        <v>0.1729</v>
      </c>
      <c r="L76" s="76">
        <v>578.44000000000005</v>
      </c>
      <c r="M76" s="77">
        <v>1.15E-2</v>
      </c>
      <c r="N76" s="76">
        <v>38.380000000000003</v>
      </c>
      <c r="O76" s="77">
        <v>0</v>
      </c>
      <c r="P76" s="76">
        <v>0</v>
      </c>
      <c r="Q76" s="77">
        <v>5.4999999999999997E-3</v>
      </c>
      <c r="R76" s="76">
        <v>18.28</v>
      </c>
      <c r="S76" s="77">
        <v>8.0000000000000004E-4</v>
      </c>
      <c r="T76" s="76">
        <v>2.75</v>
      </c>
      <c r="U76" s="77">
        <v>0</v>
      </c>
      <c r="V76" s="76">
        <v>0</v>
      </c>
      <c r="W76" s="77">
        <v>9.0800000000000006E-2</v>
      </c>
      <c r="X76" s="76">
        <v>303.64</v>
      </c>
      <c r="Y76" s="77">
        <v>3.0000000000000001E-3</v>
      </c>
      <c r="Z76" s="76">
        <v>9.98</v>
      </c>
      <c r="AA76" s="77">
        <v>1.0782</v>
      </c>
      <c r="AB76" s="76">
        <v>3607.42</v>
      </c>
      <c r="AC76" s="76">
        <v>6953.28</v>
      </c>
    </row>
    <row r="77" spans="3:29" ht="24.75" customHeight="1">
      <c r="C77" s="72" t="s">
        <v>261</v>
      </c>
      <c r="D77" s="73" t="s">
        <v>262</v>
      </c>
      <c r="E77" s="72" t="s">
        <v>107</v>
      </c>
      <c r="F77" s="76">
        <v>5187.51</v>
      </c>
      <c r="G77" s="76">
        <v>5306.97</v>
      </c>
      <c r="H77" s="233">
        <f t="shared" si="0"/>
        <v>0.97748998015816935</v>
      </c>
      <c r="I77" s="77">
        <v>0.79379999999999995</v>
      </c>
      <c r="J77" s="76">
        <v>4117.84</v>
      </c>
      <c r="K77" s="77">
        <v>0.1115</v>
      </c>
      <c r="L77" s="76">
        <v>578.44000000000005</v>
      </c>
      <c r="M77" s="77">
        <v>7.4000000000000003E-3</v>
      </c>
      <c r="N77" s="76">
        <v>38.380000000000003</v>
      </c>
      <c r="O77" s="77">
        <v>0</v>
      </c>
      <c r="P77" s="76">
        <v>0</v>
      </c>
      <c r="Q77" s="77">
        <v>0</v>
      </c>
      <c r="R77" s="76">
        <v>0</v>
      </c>
      <c r="S77" s="77">
        <v>5.0000000000000001E-4</v>
      </c>
      <c r="T77" s="76">
        <v>2.75</v>
      </c>
      <c r="U77" s="77">
        <v>0</v>
      </c>
      <c r="V77" s="76">
        <v>0</v>
      </c>
      <c r="W77" s="77">
        <v>5.8500000000000003E-2</v>
      </c>
      <c r="X77" s="76">
        <v>303.64</v>
      </c>
      <c r="Y77" s="77">
        <v>1.9E-3</v>
      </c>
      <c r="Z77" s="76">
        <v>9.98</v>
      </c>
      <c r="AA77" s="77">
        <v>0.97370000000000001</v>
      </c>
      <c r="AB77" s="76">
        <v>5051.04</v>
      </c>
      <c r="AC77" s="76">
        <v>10238.549999999999</v>
      </c>
    </row>
    <row r="78" spans="3:29" ht="24.75" customHeight="1">
      <c r="C78" s="72" t="s">
        <v>263</v>
      </c>
      <c r="D78" s="73" t="s">
        <v>264</v>
      </c>
      <c r="E78" s="72" t="s">
        <v>107</v>
      </c>
      <c r="F78" s="76">
        <v>2282.9699999999998</v>
      </c>
      <c r="G78" s="76">
        <v>2254.1999999999998</v>
      </c>
      <c r="H78" s="233">
        <f t="shared" si="0"/>
        <v>1.0127628426936386</v>
      </c>
      <c r="I78" s="77">
        <v>0.79910000000000003</v>
      </c>
      <c r="J78" s="76">
        <v>1824.33</v>
      </c>
      <c r="K78" s="77">
        <v>0.25340000000000001</v>
      </c>
      <c r="L78" s="76">
        <v>578.44000000000005</v>
      </c>
      <c r="M78" s="77">
        <v>0</v>
      </c>
      <c r="N78" s="76">
        <v>0</v>
      </c>
      <c r="O78" s="77">
        <v>0</v>
      </c>
      <c r="P78" s="76">
        <v>0</v>
      </c>
      <c r="Q78" s="77">
        <v>3.5900000000000001E-2</v>
      </c>
      <c r="R78" s="76">
        <v>82.05</v>
      </c>
      <c r="S78" s="77">
        <v>1.4E-3</v>
      </c>
      <c r="T78" s="76">
        <v>3.27</v>
      </c>
      <c r="U78" s="77">
        <v>0</v>
      </c>
      <c r="V78" s="76">
        <v>0</v>
      </c>
      <c r="W78" s="77">
        <v>0.13300000000000001</v>
      </c>
      <c r="X78" s="76">
        <v>303.64</v>
      </c>
      <c r="Y78" s="77">
        <v>4.4000000000000003E-3</v>
      </c>
      <c r="Z78" s="76">
        <v>9.98</v>
      </c>
      <c r="AA78" s="77">
        <v>1.2272000000000001</v>
      </c>
      <c r="AB78" s="76">
        <v>2801.71</v>
      </c>
      <c r="AC78" s="76">
        <v>5084.68</v>
      </c>
    </row>
    <row r="79" spans="3:29" ht="24.75" customHeight="1">
      <c r="C79" s="72" t="s">
        <v>265</v>
      </c>
      <c r="D79" s="73" t="s">
        <v>266</v>
      </c>
      <c r="E79" s="72" t="s">
        <v>107</v>
      </c>
      <c r="F79" s="76">
        <v>1808.88</v>
      </c>
      <c r="G79" s="76">
        <v>1786.56</v>
      </c>
      <c r="H79" s="233">
        <f t="shared" si="0"/>
        <v>1.0124932831810856</v>
      </c>
      <c r="I79" s="77">
        <v>0.8</v>
      </c>
      <c r="J79" s="76">
        <v>1447.11</v>
      </c>
      <c r="K79" s="77">
        <v>0.31979999999999997</v>
      </c>
      <c r="L79" s="76">
        <v>578.44000000000005</v>
      </c>
      <c r="M79" s="77">
        <v>2.3800000000000002E-2</v>
      </c>
      <c r="N79" s="76">
        <v>43.03</v>
      </c>
      <c r="O79" s="77">
        <v>0</v>
      </c>
      <c r="P79" s="76">
        <v>0</v>
      </c>
      <c r="Q79" s="77">
        <v>6.1100000000000002E-2</v>
      </c>
      <c r="R79" s="76">
        <v>110.5</v>
      </c>
      <c r="S79" s="77">
        <v>2.2000000000000001E-3</v>
      </c>
      <c r="T79" s="76">
        <v>3.95</v>
      </c>
      <c r="U79" s="77">
        <v>0</v>
      </c>
      <c r="V79" s="76">
        <v>0</v>
      </c>
      <c r="W79" s="77">
        <v>0.16789999999999999</v>
      </c>
      <c r="X79" s="76">
        <v>303.64</v>
      </c>
      <c r="Y79" s="77">
        <v>5.4999999999999997E-3</v>
      </c>
      <c r="Z79" s="76">
        <v>9.98</v>
      </c>
      <c r="AA79" s="77">
        <v>1.3802000000000001</v>
      </c>
      <c r="AB79" s="76">
        <v>2496.65</v>
      </c>
      <c r="AC79" s="76">
        <v>4305.53</v>
      </c>
    </row>
    <row r="80" spans="3:29" ht="24.75" customHeight="1">
      <c r="C80" s="72" t="s">
        <v>267</v>
      </c>
      <c r="D80" s="73" t="s">
        <v>268</v>
      </c>
      <c r="E80" s="72" t="s">
        <v>107</v>
      </c>
      <c r="F80" s="76">
        <v>2558.31</v>
      </c>
      <c r="G80" s="76">
        <v>2474.6</v>
      </c>
      <c r="H80" s="233">
        <f t="shared" si="0"/>
        <v>1.033827689323527</v>
      </c>
      <c r="I80" s="77">
        <v>0.80100000000000005</v>
      </c>
      <c r="J80" s="76">
        <v>2049.21</v>
      </c>
      <c r="K80" s="77">
        <v>0.2261</v>
      </c>
      <c r="L80" s="76">
        <v>578.44000000000005</v>
      </c>
      <c r="M80" s="77">
        <v>1.6799999999999999E-2</v>
      </c>
      <c r="N80" s="76">
        <v>43.1</v>
      </c>
      <c r="O80" s="77">
        <v>0</v>
      </c>
      <c r="P80" s="76">
        <v>0</v>
      </c>
      <c r="Q80" s="77">
        <v>2.5600000000000001E-2</v>
      </c>
      <c r="R80" s="76">
        <v>65.53</v>
      </c>
      <c r="S80" s="77">
        <v>1.5E-3</v>
      </c>
      <c r="T80" s="76">
        <v>3.8</v>
      </c>
      <c r="U80" s="77">
        <v>0</v>
      </c>
      <c r="V80" s="76">
        <v>0</v>
      </c>
      <c r="W80" s="77">
        <v>0.1187</v>
      </c>
      <c r="X80" s="76">
        <v>303.64</v>
      </c>
      <c r="Y80" s="77">
        <v>3.8999999999999998E-3</v>
      </c>
      <c r="Z80" s="76">
        <v>9.98</v>
      </c>
      <c r="AA80" s="77">
        <v>1.1936</v>
      </c>
      <c r="AB80" s="76">
        <v>3053.71</v>
      </c>
      <c r="AC80" s="76">
        <v>5612.02</v>
      </c>
    </row>
    <row r="81" spans="3:29" ht="24.75" customHeight="1">
      <c r="C81" s="72" t="s">
        <v>269</v>
      </c>
      <c r="D81" s="73" t="s">
        <v>270</v>
      </c>
      <c r="E81" s="72" t="s">
        <v>107</v>
      </c>
      <c r="F81" s="76">
        <v>3038.5</v>
      </c>
      <c r="G81" s="76">
        <v>3002.66</v>
      </c>
      <c r="H81" s="233">
        <f t="shared" si="0"/>
        <v>1.0119360833394391</v>
      </c>
      <c r="I81" s="77">
        <v>0.79990000000000006</v>
      </c>
      <c r="J81" s="76">
        <v>2430.4899999999998</v>
      </c>
      <c r="K81" s="77">
        <v>0.19040000000000001</v>
      </c>
      <c r="L81" s="76">
        <v>578.44000000000005</v>
      </c>
      <c r="M81" s="77">
        <v>1.4200000000000001E-2</v>
      </c>
      <c r="N81" s="76">
        <v>43.03</v>
      </c>
      <c r="O81" s="77">
        <v>0</v>
      </c>
      <c r="P81" s="76">
        <v>0</v>
      </c>
      <c r="Q81" s="77">
        <v>1.21E-2</v>
      </c>
      <c r="R81" s="76">
        <v>36.72</v>
      </c>
      <c r="S81" s="77">
        <v>1.2999999999999999E-3</v>
      </c>
      <c r="T81" s="76">
        <v>3.9</v>
      </c>
      <c r="U81" s="77">
        <v>0</v>
      </c>
      <c r="V81" s="76">
        <v>0</v>
      </c>
      <c r="W81" s="77">
        <v>9.9900000000000003E-2</v>
      </c>
      <c r="X81" s="76">
        <v>303.64</v>
      </c>
      <c r="Y81" s="77">
        <v>3.3E-3</v>
      </c>
      <c r="Z81" s="76">
        <v>9.98</v>
      </c>
      <c r="AA81" s="77">
        <v>1.121</v>
      </c>
      <c r="AB81" s="76">
        <v>3406.21</v>
      </c>
      <c r="AC81" s="76">
        <v>6444.71</v>
      </c>
    </row>
    <row r="82" spans="3:29" ht="24.75" customHeight="1">
      <c r="C82" s="72" t="s">
        <v>271</v>
      </c>
      <c r="D82" s="73" t="s">
        <v>272</v>
      </c>
      <c r="E82" s="72" t="s">
        <v>107</v>
      </c>
      <c r="F82" s="76">
        <v>4012.52</v>
      </c>
      <c r="G82" s="76">
        <v>4012.52</v>
      </c>
      <c r="H82" s="233">
        <f t="shared" si="0"/>
        <v>1</v>
      </c>
      <c r="I82" s="77">
        <v>0.8054</v>
      </c>
      <c r="J82" s="76">
        <v>3231.68</v>
      </c>
      <c r="K82" s="77">
        <v>0.14419999999999999</v>
      </c>
      <c r="L82" s="76">
        <v>578.44000000000005</v>
      </c>
      <c r="M82" s="77">
        <v>1.0800000000000001E-2</v>
      </c>
      <c r="N82" s="76">
        <v>43.16</v>
      </c>
      <c r="O82" s="77">
        <v>0</v>
      </c>
      <c r="P82" s="76">
        <v>0</v>
      </c>
      <c r="Q82" s="77">
        <v>0</v>
      </c>
      <c r="R82" s="76">
        <v>0</v>
      </c>
      <c r="S82" s="77">
        <v>1.1999999999999999E-3</v>
      </c>
      <c r="T82" s="76">
        <v>4.63</v>
      </c>
      <c r="U82" s="77">
        <v>0</v>
      </c>
      <c r="V82" s="76">
        <v>0</v>
      </c>
      <c r="W82" s="77">
        <v>7.5700000000000003E-2</v>
      </c>
      <c r="X82" s="76">
        <v>303.64</v>
      </c>
      <c r="Y82" s="77">
        <v>2.5000000000000001E-3</v>
      </c>
      <c r="Z82" s="76">
        <v>9.98</v>
      </c>
      <c r="AA82" s="77">
        <v>1.0396000000000001</v>
      </c>
      <c r="AB82" s="76">
        <v>4171.53</v>
      </c>
      <c r="AC82" s="76">
        <v>8184.05</v>
      </c>
    </row>
    <row r="83" spans="3:29" ht="24.75" customHeight="1">
      <c r="C83" s="72" t="s">
        <v>273</v>
      </c>
      <c r="D83" s="73" t="s">
        <v>274</v>
      </c>
      <c r="E83" s="72" t="s">
        <v>107</v>
      </c>
      <c r="F83" s="76">
        <v>2370.29</v>
      </c>
      <c r="G83" s="76">
        <v>2307.98</v>
      </c>
      <c r="H83" s="233">
        <f t="shared" si="0"/>
        <v>1.0269976342949245</v>
      </c>
      <c r="I83" s="77">
        <v>0.79659999999999997</v>
      </c>
      <c r="J83" s="76">
        <v>1888.17</v>
      </c>
      <c r="K83" s="77">
        <v>0.24399999999999999</v>
      </c>
      <c r="L83" s="76">
        <v>578.44000000000005</v>
      </c>
      <c r="M83" s="77">
        <v>1.8200000000000001E-2</v>
      </c>
      <c r="N83" s="76">
        <v>43.03</v>
      </c>
      <c r="O83" s="77">
        <v>0</v>
      </c>
      <c r="P83" s="76">
        <v>0</v>
      </c>
      <c r="Q83" s="77">
        <v>3.2399999999999998E-2</v>
      </c>
      <c r="R83" s="76">
        <v>76.81</v>
      </c>
      <c r="S83" s="77">
        <v>1.2999999999999999E-3</v>
      </c>
      <c r="T83" s="76">
        <v>3.12</v>
      </c>
      <c r="U83" s="77">
        <v>0</v>
      </c>
      <c r="V83" s="76">
        <v>0</v>
      </c>
      <c r="W83" s="77">
        <v>0.12809999999999999</v>
      </c>
      <c r="X83" s="76">
        <v>303.64</v>
      </c>
      <c r="Y83" s="77">
        <v>4.1999999999999997E-3</v>
      </c>
      <c r="Z83" s="76">
        <v>9.98</v>
      </c>
      <c r="AA83" s="77">
        <v>1.2248000000000001</v>
      </c>
      <c r="AB83" s="76">
        <v>2903.2</v>
      </c>
      <c r="AC83" s="76">
        <v>5273.48</v>
      </c>
    </row>
    <row r="84" spans="3:29" ht="24.75" customHeight="1">
      <c r="C84" s="72" t="s">
        <v>275</v>
      </c>
      <c r="D84" s="73" t="s">
        <v>276</v>
      </c>
      <c r="E84" s="72" t="s">
        <v>107</v>
      </c>
      <c r="F84" s="76">
        <v>3207.84</v>
      </c>
      <c r="G84" s="76">
        <v>3090.37</v>
      </c>
      <c r="H84" s="233">
        <f t="shared" si="0"/>
        <v>1.0380116296754112</v>
      </c>
      <c r="I84" s="77">
        <v>0.80020000000000002</v>
      </c>
      <c r="J84" s="76">
        <v>2566.91</v>
      </c>
      <c r="K84" s="77">
        <v>0.18029999999999999</v>
      </c>
      <c r="L84" s="76">
        <v>578.44000000000005</v>
      </c>
      <c r="M84" s="77">
        <v>0</v>
      </c>
      <c r="N84" s="76">
        <v>0</v>
      </c>
      <c r="O84" s="77">
        <v>0</v>
      </c>
      <c r="P84" s="76">
        <v>0</v>
      </c>
      <c r="Q84" s="77">
        <v>8.3000000000000001E-3</v>
      </c>
      <c r="R84" s="76">
        <v>26.56</v>
      </c>
      <c r="S84" s="77">
        <v>1.1999999999999999E-3</v>
      </c>
      <c r="T84" s="76">
        <v>3.84</v>
      </c>
      <c r="U84" s="77">
        <v>0</v>
      </c>
      <c r="V84" s="76">
        <v>0</v>
      </c>
      <c r="W84" s="77">
        <v>9.4700000000000006E-2</v>
      </c>
      <c r="X84" s="76">
        <v>303.64</v>
      </c>
      <c r="Y84" s="77">
        <v>3.0999999999999999E-3</v>
      </c>
      <c r="Z84" s="76">
        <v>9.98</v>
      </c>
      <c r="AA84" s="77">
        <v>1.0878000000000001</v>
      </c>
      <c r="AB84" s="76">
        <v>3489.38</v>
      </c>
      <c r="AC84" s="76">
        <v>6697.22</v>
      </c>
    </row>
    <row r="85" spans="3:29" ht="24.75" customHeight="1">
      <c r="C85" s="72" t="s">
        <v>277</v>
      </c>
      <c r="D85" s="73" t="s">
        <v>278</v>
      </c>
      <c r="E85" s="72" t="s">
        <v>107</v>
      </c>
      <c r="F85" s="76">
        <v>2181.13</v>
      </c>
      <c r="G85" s="76">
        <v>2161.15</v>
      </c>
      <c r="H85" s="233">
        <f t="shared" si="0"/>
        <v>1.0092450778520694</v>
      </c>
      <c r="I85" s="77">
        <v>0.8024</v>
      </c>
      <c r="J85" s="76">
        <v>1750.14</v>
      </c>
      <c r="K85" s="77">
        <v>0.26519999999999999</v>
      </c>
      <c r="L85" s="76">
        <v>578.44000000000005</v>
      </c>
      <c r="M85" s="77">
        <v>1.9800000000000002E-2</v>
      </c>
      <c r="N85" s="76">
        <v>43.09</v>
      </c>
      <c r="O85" s="77">
        <v>0</v>
      </c>
      <c r="P85" s="76">
        <v>0</v>
      </c>
      <c r="Q85" s="77">
        <v>4.0399999999999998E-2</v>
      </c>
      <c r="R85" s="76">
        <v>88.16</v>
      </c>
      <c r="S85" s="77">
        <v>2E-3</v>
      </c>
      <c r="T85" s="76">
        <v>4.3</v>
      </c>
      <c r="U85" s="77">
        <v>0</v>
      </c>
      <c r="V85" s="76">
        <v>0</v>
      </c>
      <c r="W85" s="77">
        <v>0.13919999999999999</v>
      </c>
      <c r="X85" s="76">
        <v>303.64</v>
      </c>
      <c r="Y85" s="77">
        <v>4.5999999999999999E-3</v>
      </c>
      <c r="Z85" s="76">
        <v>9.98</v>
      </c>
      <c r="AA85" s="77">
        <v>1.2735000000000001</v>
      </c>
      <c r="AB85" s="76">
        <v>2777.76</v>
      </c>
      <c r="AC85" s="76">
        <v>4958.8900000000003</v>
      </c>
    </row>
    <row r="86" spans="3:29" ht="24.75" customHeight="1">
      <c r="C86" s="72" t="s">
        <v>279</v>
      </c>
      <c r="D86" s="73" t="s">
        <v>280</v>
      </c>
      <c r="E86" s="72" t="s">
        <v>107</v>
      </c>
      <c r="F86" s="76">
        <v>1868.66</v>
      </c>
      <c r="G86" s="76">
        <v>1906.41</v>
      </c>
      <c r="H86" s="233">
        <f t="shared" si="0"/>
        <v>0.98019838334880749</v>
      </c>
      <c r="I86" s="77">
        <v>0.80220000000000002</v>
      </c>
      <c r="J86" s="76">
        <v>1499.04</v>
      </c>
      <c r="K86" s="77">
        <v>0.30959999999999999</v>
      </c>
      <c r="L86" s="76">
        <v>578.44000000000005</v>
      </c>
      <c r="M86" s="77">
        <v>2.06E-2</v>
      </c>
      <c r="N86" s="76">
        <v>38.46</v>
      </c>
      <c r="O86" s="77">
        <v>0</v>
      </c>
      <c r="P86" s="76">
        <v>0</v>
      </c>
      <c r="Q86" s="77">
        <v>5.7200000000000001E-2</v>
      </c>
      <c r="R86" s="76">
        <v>106.91</v>
      </c>
      <c r="S86" s="77">
        <v>2.0999999999999999E-3</v>
      </c>
      <c r="T86" s="76">
        <v>3.89</v>
      </c>
      <c r="U86" s="77">
        <v>0</v>
      </c>
      <c r="V86" s="76">
        <v>0</v>
      </c>
      <c r="W86" s="77">
        <v>0.16250000000000001</v>
      </c>
      <c r="X86" s="76">
        <v>303.64</v>
      </c>
      <c r="Y86" s="77">
        <v>5.3E-3</v>
      </c>
      <c r="Z86" s="76">
        <v>9.98</v>
      </c>
      <c r="AA86" s="77">
        <v>1.3594999999999999</v>
      </c>
      <c r="AB86" s="76">
        <v>2540.37</v>
      </c>
      <c r="AC86" s="76">
        <v>4409.03</v>
      </c>
    </row>
    <row r="87" spans="3:29" ht="24.75" customHeight="1">
      <c r="C87" s="72" t="s">
        <v>281</v>
      </c>
      <c r="D87" s="73" t="s">
        <v>282</v>
      </c>
      <c r="E87" s="72" t="s">
        <v>107</v>
      </c>
      <c r="F87" s="76">
        <v>2491.5500000000002</v>
      </c>
      <c r="G87" s="76">
        <v>2541.87</v>
      </c>
      <c r="H87" s="233">
        <f t="shared" si="0"/>
        <v>0.98020355092904055</v>
      </c>
      <c r="I87" s="77">
        <v>0.80220000000000002</v>
      </c>
      <c r="J87" s="76">
        <v>1998.72</v>
      </c>
      <c r="K87" s="77">
        <v>0.23219999999999999</v>
      </c>
      <c r="L87" s="76">
        <v>578.44000000000005</v>
      </c>
      <c r="M87" s="77">
        <v>1.54E-2</v>
      </c>
      <c r="N87" s="76">
        <v>38.46</v>
      </c>
      <c r="O87" s="77">
        <v>0</v>
      </c>
      <c r="P87" s="76">
        <v>0</v>
      </c>
      <c r="Q87" s="77">
        <v>2.7900000000000001E-2</v>
      </c>
      <c r="R87" s="76">
        <v>69.540000000000006</v>
      </c>
      <c r="S87" s="77">
        <v>1.6000000000000001E-3</v>
      </c>
      <c r="T87" s="76">
        <v>3.89</v>
      </c>
      <c r="U87" s="77">
        <v>0</v>
      </c>
      <c r="V87" s="76">
        <v>0</v>
      </c>
      <c r="W87" s="77">
        <v>0.12189999999999999</v>
      </c>
      <c r="X87" s="76">
        <v>303.64</v>
      </c>
      <c r="Y87" s="77">
        <v>4.0000000000000001E-3</v>
      </c>
      <c r="Z87" s="76">
        <v>9.98</v>
      </c>
      <c r="AA87" s="77">
        <v>1.2051000000000001</v>
      </c>
      <c r="AB87" s="76">
        <v>3002.67</v>
      </c>
      <c r="AC87" s="76">
        <v>5494.22</v>
      </c>
    </row>
    <row r="88" spans="3:29" ht="24.75" customHeight="1">
      <c r="C88" s="72" t="s">
        <v>283</v>
      </c>
      <c r="D88" s="73" t="s">
        <v>284</v>
      </c>
      <c r="E88" s="72" t="s">
        <v>107</v>
      </c>
      <c r="F88" s="76">
        <v>4028.11</v>
      </c>
      <c r="G88" s="76">
        <v>4177.04</v>
      </c>
      <c r="H88" s="233">
        <f t="shared" si="0"/>
        <v>0.96434556528067727</v>
      </c>
      <c r="I88" s="77">
        <v>0.80220000000000002</v>
      </c>
      <c r="J88" s="76">
        <v>3231.35</v>
      </c>
      <c r="K88" s="77">
        <v>0.14360000000000001</v>
      </c>
      <c r="L88" s="76">
        <v>578.44000000000005</v>
      </c>
      <c r="M88" s="77">
        <v>9.4999999999999998E-3</v>
      </c>
      <c r="N88" s="76">
        <v>38.46</v>
      </c>
      <c r="O88" s="77">
        <v>0</v>
      </c>
      <c r="P88" s="76">
        <v>0</v>
      </c>
      <c r="Q88" s="77">
        <v>0</v>
      </c>
      <c r="R88" s="76">
        <v>0</v>
      </c>
      <c r="S88" s="77">
        <v>1E-3</v>
      </c>
      <c r="T88" s="76">
        <v>3.89</v>
      </c>
      <c r="U88" s="77">
        <v>0</v>
      </c>
      <c r="V88" s="76">
        <v>0</v>
      </c>
      <c r="W88" s="77">
        <v>7.5399999999999995E-2</v>
      </c>
      <c r="X88" s="76">
        <v>303.64</v>
      </c>
      <c r="Y88" s="77">
        <v>2.5000000000000001E-3</v>
      </c>
      <c r="Z88" s="76">
        <v>9.98</v>
      </c>
      <c r="AA88" s="77">
        <v>1.0342</v>
      </c>
      <c r="AB88" s="76">
        <v>4165.7700000000004</v>
      </c>
      <c r="AC88" s="76">
        <v>8193.8799999999992</v>
      </c>
    </row>
    <row r="89" spans="3:29" ht="24.75" customHeight="1">
      <c r="C89" s="72" t="s">
        <v>285</v>
      </c>
      <c r="D89" s="73" t="s">
        <v>300</v>
      </c>
      <c r="E89" s="72" t="s">
        <v>107</v>
      </c>
      <c r="F89" s="76">
        <v>3503.23</v>
      </c>
      <c r="G89" s="76">
        <v>3741.82</v>
      </c>
      <c r="H89" s="233">
        <f t="shared" si="0"/>
        <v>0.93623691144950849</v>
      </c>
      <c r="I89" s="77">
        <v>0.79759999999999998</v>
      </c>
      <c r="J89" s="76">
        <v>2794.18</v>
      </c>
      <c r="K89" s="77">
        <v>0.1651</v>
      </c>
      <c r="L89" s="76">
        <v>578.44000000000005</v>
      </c>
      <c r="M89" s="77">
        <v>1.24E-2</v>
      </c>
      <c r="N89" s="76">
        <v>43.59</v>
      </c>
      <c r="O89" s="77">
        <v>0</v>
      </c>
      <c r="P89" s="76">
        <v>0</v>
      </c>
      <c r="Q89" s="77">
        <v>2.5000000000000001E-3</v>
      </c>
      <c r="R89" s="76">
        <v>8.84</v>
      </c>
      <c r="S89" s="77">
        <v>8.9999999999999998E-4</v>
      </c>
      <c r="T89" s="76">
        <v>3.27</v>
      </c>
      <c r="U89" s="77">
        <v>0</v>
      </c>
      <c r="V89" s="76">
        <v>0</v>
      </c>
      <c r="W89" s="77">
        <v>8.6699999999999999E-2</v>
      </c>
      <c r="X89" s="76">
        <v>303.64</v>
      </c>
      <c r="Y89" s="77">
        <v>2.8E-3</v>
      </c>
      <c r="Z89" s="76">
        <v>9.98</v>
      </c>
      <c r="AA89" s="77">
        <v>1.0681</v>
      </c>
      <c r="AB89" s="76">
        <v>3741.93</v>
      </c>
      <c r="AC89" s="76">
        <v>7245.17</v>
      </c>
    </row>
    <row r="90" spans="3:29" ht="24.75" customHeight="1">
      <c r="C90" s="72" t="s">
        <v>288</v>
      </c>
      <c r="D90" s="73" t="s">
        <v>301</v>
      </c>
      <c r="E90" s="72" t="s">
        <v>107</v>
      </c>
      <c r="F90" s="76">
        <v>3979.91</v>
      </c>
      <c r="G90" s="76">
        <v>3929.32</v>
      </c>
      <c r="H90" s="233">
        <f t="shared" si="0"/>
        <v>1.0128750012724848</v>
      </c>
      <c r="I90" s="77">
        <v>0.79759999999999998</v>
      </c>
      <c r="J90" s="76">
        <v>3174.38</v>
      </c>
      <c r="K90" s="77">
        <v>0.14530000000000001</v>
      </c>
      <c r="L90" s="76">
        <v>578.44000000000005</v>
      </c>
      <c r="M90" s="77">
        <v>1.0999999999999999E-2</v>
      </c>
      <c r="N90" s="76">
        <v>43.59</v>
      </c>
      <c r="O90" s="77">
        <v>0</v>
      </c>
      <c r="P90" s="76">
        <v>0</v>
      </c>
      <c r="Q90" s="77">
        <v>0</v>
      </c>
      <c r="R90" s="76">
        <v>0</v>
      </c>
      <c r="S90" s="77">
        <v>8.0000000000000004E-4</v>
      </c>
      <c r="T90" s="76">
        <v>3.27</v>
      </c>
      <c r="U90" s="77">
        <v>0</v>
      </c>
      <c r="V90" s="76">
        <v>0</v>
      </c>
      <c r="W90" s="77">
        <v>7.6300000000000007E-2</v>
      </c>
      <c r="X90" s="76">
        <v>303.64</v>
      </c>
      <c r="Y90" s="77">
        <v>2.5000000000000001E-3</v>
      </c>
      <c r="Z90" s="76">
        <v>9.98</v>
      </c>
      <c r="AA90" s="77">
        <v>1.0335000000000001</v>
      </c>
      <c r="AB90" s="76">
        <v>4113.29</v>
      </c>
      <c r="AC90" s="76">
        <v>8093.21</v>
      </c>
    </row>
    <row r="91" spans="3:29" ht="24.75" customHeight="1">
      <c r="C91" s="72" t="s">
        <v>290</v>
      </c>
      <c r="D91" s="73" t="s">
        <v>291</v>
      </c>
      <c r="E91" s="72" t="s">
        <v>107</v>
      </c>
      <c r="F91" s="76">
        <v>6826.85</v>
      </c>
      <c r="G91" s="76">
        <v>6695.91</v>
      </c>
      <c r="H91" s="233">
        <f t="shared" si="0"/>
        <v>1.0195552210229828</v>
      </c>
      <c r="I91" s="77">
        <v>0.79759999999999998</v>
      </c>
      <c r="J91" s="76">
        <v>5445.1</v>
      </c>
      <c r="K91" s="77">
        <v>8.4699999999999998E-2</v>
      </c>
      <c r="L91" s="76">
        <v>578.44000000000005</v>
      </c>
      <c r="M91" s="77">
        <v>6.4000000000000003E-3</v>
      </c>
      <c r="N91" s="76">
        <v>43.59</v>
      </c>
      <c r="O91" s="77">
        <v>0</v>
      </c>
      <c r="P91" s="76">
        <v>0</v>
      </c>
      <c r="Q91" s="77">
        <v>0</v>
      </c>
      <c r="R91" s="76">
        <v>0</v>
      </c>
      <c r="S91" s="77">
        <v>5.0000000000000001E-4</v>
      </c>
      <c r="T91" s="76">
        <v>3.27</v>
      </c>
      <c r="U91" s="77">
        <v>0</v>
      </c>
      <c r="V91" s="76">
        <v>0</v>
      </c>
      <c r="W91" s="77">
        <v>4.4499999999999998E-2</v>
      </c>
      <c r="X91" s="76">
        <v>303.64</v>
      </c>
      <c r="Y91" s="77">
        <v>1.5E-3</v>
      </c>
      <c r="Z91" s="76">
        <v>9.98</v>
      </c>
      <c r="AA91" s="77">
        <v>0.93510000000000004</v>
      </c>
      <c r="AB91" s="76">
        <v>6384.02</v>
      </c>
      <c r="AC91" s="76">
        <v>13210.87</v>
      </c>
    </row>
    <row r="92" spans="3:29" ht="15.75" customHeight="1">
      <c r="C92" s="103" t="s">
        <v>292</v>
      </c>
      <c r="D92" s="104"/>
      <c r="E92" s="104"/>
      <c r="F92" s="104"/>
      <c r="G92" s="12"/>
      <c r="H92" s="232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</row>
    <row r="93" spans="3:29" ht="15.75" customHeight="1">
      <c r="D93" s="108"/>
      <c r="E93" s="109"/>
      <c r="F93" s="110"/>
      <c r="H93" s="232"/>
    </row>
    <row r="94" spans="3:29" ht="15.75" customHeight="1">
      <c r="D94" s="108"/>
      <c r="E94" s="109"/>
      <c r="F94" s="110"/>
      <c r="H94" s="232"/>
    </row>
    <row r="95" spans="3:29" ht="15.75" customHeight="1">
      <c r="H95" s="232"/>
    </row>
    <row r="96" spans="3:29" ht="15.75" customHeight="1">
      <c r="H96" s="232"/>
    </row>
    <row r="97" spans="8:8" ht="15.75" customHeight="1">
      <c r="H97" s="232"/>
    </row>
    <row r="98" spans="8:8" ht="15.75" customHeight="1">
      <c r="H98" s="232"/>
    </row>
    <row r="99" spans="8:8" ht="15.75" customHeight="1">
      <c r="H99" s="232"/>
    </row>
    <row r="100" spans="8:8" ht="15.75" customHeight="1">
      <c r="H100" s="232"/>
    </row>
    <row r="101" spans="8:8" ht="15.75" customHeight="1">
      <c r="H101" s="232"/>
    </row>
    <row r="102" spans="8:8" ht="15.75" customHeight="1">
      <c r="H102" s="232"/>
    </row>
    <row r="103" spans="8:8" ht="15.75" customHeight="1">
      <c r="H103" s="232"/>
    </row>
    <row r="104" spans="8:8" ht="15.75" customHeight="1">
      <c r="H104" s="232"/>
    </row>
    <row r="105" spans="8:8" ht="15.75" customHeight="1">
      <c r="H105" s="232"/>
    </row>
    <row r="106" spans="8:8" ht="15.75" customHeight="1">
      <c r="H106" s="232"/>
    </row>
    <row r="107" spans="8:8" ht="15.75" customHeight="1">
      <c r="H107" s="232"/>
    </row>
    <row r="108" spans="8:8" ht="15.75" customHeight="1">
      <c r="H108" s="232"/>
    </row>
    <row r="109" spans="8:8" ht="15.75" customHeight="1">
      <c r="H109" s="232"/>
    </row>
    <row r="110" spans="8:8" ht="15.75" customHeight="1">
      <c r="H110" s="232"/>
    </row>
    <row r="111" spans="8:8" ht="15.75" customHeight="1">
      <c r="H111" s="232"/>
    </row>
    <row r="112" spans="8:8" ht="15.75" customHeight="1">
      <c r="H112" s="232"/>
    </row>
    <row r="113" spans="8:8" ht="15.75" customHeight="1">
      <c r="H113" s="232"/>
    </row>
    <row r="114" spans="8:8" ht="15.75" customHeight="1">
      <c r="H114" s="232"/>
    </row>
    <row r="115" spans="8:8" ht="15.75" customHeight="1">
      <c r="H115" s="232"/>
    </row>
    <row r="116" spans="8:8" ht="15.75" customHeight="1">
      <c r="H116" s="232"/>
    </row>
    <row r="117" spans="8:8" ht="15.75" customHeight="1">
      <c r="H117" s="232"/>
    </row>
    <row r="118" spans="8:8" ht="15.75" customHeight="1">
      <c r="H118" s="232"/>
    </row>
    <row r="119" spans="8:8" ht="15.75" customHeight="1">
      <c r="H119" s="232"/>
    </row>
    <row r="120" spans="8:8" ht="15.75" customHeight="1">
      <c r="H120" s="232"/>
    </row>
    <row r="121" spans="8:8" ht="15.75" customHeight="1">
      <c r="H121" s="232"/>
    </row>
    <row r="122" spans="8:8" ht="15.75" customHeight="1">
      <c r="H122" s="232"/>
    </row>
    <row r="123" spans="8:8" ht="15.75" customHeight="1">
      <c r="H123" s="232"/>
    </row>
    <row r="124" spans="8:8" ht="15.75" customHeight="1">
      <c r="H124" s="232"/>
    </row>
    <row r="125" spans="8:8" ht="15.75" customHeight="1">
      <c r="H125" s="232"/>
    </row>
    <row r="126" spans="8:8" ht="15.75" customHeight="1">
      <c r="H126" s="232"/>
    </row>
    <row r="127" spans="8:8" ht="15.75" customHeight="1">
      <c r="H127" s="232"/>
    </row>
    <row r="128" spans="8:8" ht="15.75" customHeight="1">
      <c r="H128" s="232"/>
    </row>
    <row r="129" spans="8:8" ht="15.75" customHeight="1">
      <c r="H129" s="232"/>
    </row>
    <row r="130" spans="8:8" ht="15.75" customHeight="1">
      <c r="H130" s="232"/>
    </row>
    <row r="131" spans="8:8" ht="15.75" customHeight="1">
      <c r="H131" s="232"/>
    </row>
    <row r="132" spans="8:8" ht="15.75" customHeight="1">
      <c r="H132" s="232"/>
    </row>
    <row r="133" spans="8:8" ht="15.75" customHeight="1">
      <c r="H133" s="232"/>
    </row>
    <row r="134" spans="8:8" ht="15.75" customHeight="1">
      <c r="H134" s="232"/>
    </row>
    <row r="135" spans="8:8" ht="15.75" customHeight="1">
      <c r="H135" s="232"/>
    </row>
    <row r="136" spans="8:8" ht="15.75" customHeight="1">
      <c r="H136" s="232"/>
    </row>
    <row r="137" spans="8:8" ht="15.75" customHeight="1">
      <c r="H137" s="232"/>
    </row>
    <row r="138" spans="8:8" ht="15.75" customHeight="1">
      <c r="H138" s="232"/>
    </row>
    <row r="139" spans="8:8" ht="15.75" customHeight="1">
      <c r="H139" s="232"/>
    </row>
    <row r="140" spans="8:8" ht="15.75" customHeight="1">
      <c r="H140" s="232"/>
    </row>
    <row r="141" spans="8:8" ht="15.75" customHeight="1">
      <c r="H141" s="232"/>
    </row>
    <row r="142" spans="8:8" ht="15.75" customHeight="1">
      <c r="H142" s="232"/>
    </row>
    <row r="143" spans="8:8" ht="15.75" customHeight="1">
      <c r="H143" s="232"/>
    </row>
    <row r="144" spans="8:8" ht="15.75" customHeight="1">
      <c r="H144" s="232"/>
    </row>
    <row r="145" spans="8:8" ht="15.75" customHeight="1">
      <c r="H145" s="232"/>
    </row>
    <row r="146" spans="8:8" ht="15.75" customHeight="1">
      <c r="H146" s="232"/>
    </row>
    <row r="147" spans="8:8" ht="15.75" customHeight="1">
      <c r="H147" s="232"/>
    </row>
    <row r="148" spans="8:8" ht="15.75" customHeight="1">
      <c r="H148" s="232"/>
    </row>
    <row r="149" spans="8:8" ht="15.75" customHeight="1">
      <c r="H149" s="232"/>
    </row>
    <row r="150" spans="8:8" ht="15.75" customHeight="1">
      <c r="H150" s="232"/>
    </row>
    <row r="151" spans="8:8" ht="15.75" customHeight="1">
      <c r="H151" s="232"/>
    </row>
    <row r="152" spans="8:8" ht="15.75" customHeight="1">
      <c r="H152" s="232"/>
    </row>
    <row r="153" spans="8:8" ht="15.75" customHeight="1">
      <c r="H153" s="232"/>
    </row>
    <row r="154" spans="8:8" ht="15.75" customHeight="1">
      <c r="H154" s="232"/>
    </row>
    <row r="155" spans="8:8" ht="15.75" customHeight="1">
      <c r="H155" s="232"/>
    </row>
    <row r="156" spans="8:8" ht="15.75" customHeight="1">
      <c r="H156" s="232"/>
    </row>
    <row r="157" spans="8:8" ht="15.75" customHeight="1">
      <c r="H157" s="232"/>
    </row>
    <row r="158" spans="8:8" ht="15.75" customHeight="1">
      <c r="H158" s="232"/>
    </row>
    <row r="159" spans="8:8" ht="15.75" customHeight="1">
      <c r="H159" s="232"/>
    </row>
    <row r="160" spans="8:8" ht="15.75" customHeight="1">
      <c r="H160" s="232"/>
    </row>
    <row r="161" spans="8:8" ht="15.75" customHeight="1">
      <c r="H161" s="232"/>
    </row>
    <row r="162" spans="8:8" ht="15.75" customHeight="1">
      <c r="H162" s="232"/>
    </row>
    <row r="163" spans="8:8" ht="15.75" customHeight="1">
      <c r="H163" s="232"/>
    </row>
    <row r="164" spans="8:8" ht="15.75" customHeight="1">
      <c r="H164" s="232"/>
    </row>
    <row r="165" spans="8:8" ht="15.75" customHeight="1">
      <c r="H165" s="232"/>
    </row>
    <row r="166" spans="8:8" ht="15.75" customHeight="1">
      <c r="H166" s="232"/>
    </row>
    <row r="167" spans="8:8" ht="15.75" customHeight="1">
      <c r="H167" s="232"/>
    </row>
    <row r="168" spans="8:8" ht="15.75" customHeight="1">
      <c r="H168" s="232"/>
    </row>
    <row r="169" spans="8:8" ht="15.75" customHeight="1">
      <c r="H169" s="232"/>
    </row>
    <row r="170" spans="8:8" ht="15.75" customHeight="1">
      <c r="H170" s="232"/>
    </row>
    <row r="171" spans="8:8" ht="15.75" customHeight="1">
      <c r="H171" s="232"/>
    </row>
    <row r="172" spans="8:8" ht="15.75" customHeight="1">
      <c r="H172" s="232"/>
    </row>
    <row r="173" spans="8:8" ht="15.75" customHeight="1">
      <c r="H173" s="232"/>
    </row>
    <row r="174" spans="8:8" ht="15.75" customHeight="1">
      <c r="H174" s="232"/>
    </row>
    <row r="175" spans="8:8" ht="15.75" customHeight="1">
      <c r="H175" s="232"/>
    </row>
    <row r="176" spans="8:8" ht="15.75" customHeight="1">
      <c r="H176" s="232"/>
    </row>
    <row r="177" spans="8:8" ht="15.75" customHeight="1">
      <c r="H177" s="232"/>
    </row>
    <row r="178" spans="8:8" ht="15.75" customHeight="1">
      <c r="H178" s="232"/>
    </row>
    <row r="179" spans="8:8" ht="15.75" customHeight="1">
      <c r="H179" s="232"/>
    </row>
    <row r="180" spans="8:8" ht="15.75" customHeight="1">
      <c r="H180" s="232"/>
    </row>
    <row r="181" spans="8:8" ht="15.75" customHeight="1">
      <c r="H181" s="232"/>
    </row>
    <row r="182" spans="8:8" ht="15.75" customHeight="1">
      <c r="H182" s="232"/>
    </row>
    <row r="183" spans="8:8" ht="15.75" customHeight="1">
      <c r="H183" s="232"/>
    </row>
    <row r="184" spans="8:8" ht="15.75" customHeight="1">
      <c r="H184" s="232"/>
    </row>
    <row r="185" spans="8:8" ht="15.75" customHeight="1">
      <c r="H185" s="232"/>
    </row>
    <row r="186" spans="8:8" ht="15.75" customHeight="1">
      <c r="H186" s="232"/>
    </row>
    <row r="187" spans="8:8" ht="15.75" customHeight="1">
      <c r="H187" s="232"/>
    </row>
    <row r="188" spans="8:8" ht="15.75" customHeight="1">
      <c r="H188" s="232"/>
    </row>
    <row r="189" spans="8:8" ht="15.75" customHeight="1">
      <c r="H189" s="232"/>
    </row>
    <row r="190" spans="8:8" ht="15.75" customHeight="1">
      <c r="H190" s="232"/>
    </row>
    <row r="191" spans="8:8" ht="15.75" customHeight="1">
      <c r="H191" s="232"/>
    </row>
    <row r="192" spans="8:8" ht="15.75" customHeight="1">
      <c r="H192" s="232"/>
    </row>
    <row r="193" spans="8:8" ht="15.75" customHeight="1">
      <c r="H193" s="232"/>
    </row>
    <row r="194" spans="8:8" ht="15.75" customHeight="1">
      <c r="H194" s="232"/>
    </row>
    <row r="195" spans="8:8" ht="15.75" customHeight="1">
      <c r="H195" s="232"/>
    </row>
    <row r="196" spans="8:8" ht="15.75" customHeight="1">
      <c r="H196" s="232"/>
    </row>
    <row r="197" spans="8:8" ht="15.75" customHeight="1">
      <c r="H197" s="232"/>
    </row>
    <row r="198" spans="8:8" ht="15.75" customHeight="1">
      <c r="H198" s="232"/>
    </row>
    <row r="199" spans="8:8" ht="15.75" customHeight="1">
      <c r="H199" s="232"/>
    </row>
    <row r="200" spans="8:8" ht="15.75" customHeight="1">
      <c r="H200" s="232"/>
    </row>
    <row r="201" spans="8:8" ht="15.75" customHeight="1">
      <c r="H201" s="232"/>
    </row>
    <row r="202" spans="8:8" ht="15.75" customHeight="1">
      <c r="H202" s="232"/>
    </row>
    <row r="203" spans="8:8" ht="15.75" customHeight="1">
      <c r="H203" s="232"/>
    </row>
    <row r="204" spans="8:8" ht="15.75" customHeight="1">
      <c r="H204" s="232"/>
    </row>
    <row r="205" spans="8:8" ht="15.75" customHeight="1">
      <c r="H205" s="232"/>
    </row>
    <row r="206" spans="8:8" ht="15.75" customHeight="1">
      <c r="H206" s="232"/>
    </row>
    <row r="207" spans="8:8" ht="15.75" customHeight="1">
      <c r="H207" s="232"/>
    </row>
    <row r="208" spans="8:8" ht="15.75" customHeight="1">
      <c r="H208" s="232"/>
    </row>
    <row r="209" spans="8:8" ht="15.75" customHeight="1">
      <c r="H209" s="232"/>
    </row>
    <row r="210" spans="8:8" ht="15.75" customHeight="1">
      <c r="H210" s="232"/>
    </row>
    <row r="211" spans="8:8" ht="15.75" customHeight="1">
      <c r="H211" s="232"/>
    </row>
    <row r="212" spans="8:8" ht="15.75" customHeight="1">
      <c r="H212" s="232"/>
    </row>
    <row r="213" spans="8:8" ht="15.75" customHeight="1">
      <c r="H213" s="232"/>
    </row>
    <row r="214" spans="8:8" ht="15.75" customHeight="1">
      <c r="H214" s="232"/>
    </row>
    <row r="215" spans="8:8" ht="15.75" customHeight="1">
      <c r="H215" s="232"/>
    </row>
    <row r="216" spans="8:8" ht="15.75" customHeight="1">
      <c r="H216" s="232"/>
    </row>
    <row r="217" spans="8:8" ht="15.75" customHeight="1">
      <c r="H217" s="232"/>
    </row>
    <row r="218" spans="8:8" ht="15.75" customHeight="1">
      <c r="H218" s="232"/>
    </row>
    <row r="219" spans="8:8" ht="15.75" customHeight="1">
      <c r="H219" s="232"/>
    </row>
    <row r="220" spans="8:8" ht="15.75" customHeight="1">
      <c r="H220" s="232"/>
    </row>
    <row r="221" spans="8:8" ht="15.75" customHeight="1">
      <c r="H221" s="232"/>
    </row>
    <row r="222" spans="8:8" ht="15.75" customHeight="1">
      <c r="H222" s="232"/>
    </row>
    <row r="223" spans="8:8" ht="15.75" customHeight="1">
      <c r="H223" s="232"/>
    </row>
    <row r="224" spans="8:8" ht="15.75" customHeight="1">
      <c r="H224" s="232"/>
    </row>
    <row r="225" spans="8:8" ht="15.75" customHeight="1">
      <c r="H225" s="232"/>
    </row>
    <row r="226" spans="8:8" ht="15.75" customHeight="1">
      <c r="H226" s="232"/>
    </row>
    <row r="227" spans="8:8" ht="15.75" customHeight="1">
      <c r="H227" s="232"/>
    </row>
    <row r="228" spans="8:8" ht="15.75" customHeight="1">
      <c r="H228" s="232"/>
    </row>
    <row r="229" spans="8:8" ht="15.75" customHeight="1">
      <c r="H229" s="232"/>
    </row>
    <row r="230" spans="8:8" ht="15.75" customHeight="1">
      <c r="H230" s="232"/>
    </row>
    <row r="231" spans="8:8" ht="15.75" customHeight="1">
      <c r="H231" s="232"/>
    </row>
    <row r="232" spans="8:8" ht="15.75" customHeight="1">
      <c r="H232" s="232"/>
    </row>
    <row r="233" spans="8:8" ht="15.75" customHeight="1">
      <c r="H233" s="232"/>
    </row>
    <row r="234" spans="8:8" ht="15.75" customHeight="1">
      <c r="H234" s="232"/>
    </row>
    <row r="235" spans="8:8" ht="15.75" customHeight="1">
      <c r="H235" s="232"/>
    </row>
    <row r="236" spans="8:8" ht="15.75" customHeight="1">
      <c r="H236" s="232"/>
    </row>
    <row r="237" spans="8:8" ht="15.75" customHeight="1">
      <c r="H237" s="232"/>
    </row>
    <row r="238" spans="8:8" ht="15.75" customHeight="1">
      <c r="H238" s="232"/>
    </row>
    <row r="239" spans="8:8" ht="15.75" customHeight="1">
      <c r="H239" s="232"/>
    </row>
    <row r="240" spans="8:8" ht="15.75" customHeight="1">
      <c r="H240" s="232"/>
    </row>
    <row r="241" spans="8:8" ht="15.75" customHeight="1">
      <c r="H241" s="232"/>
    </row>
    <row r="242" spans="8:8" ht="15.75" customHeight="1">
      <c r="H242" s="232"/>
    </row>
    <row r="243" spans="8:8" ht="15.75" customHeight="1">
      <c r="H243" s="232"/>
    </row>
    <row r="244" spans="8:8" ht="15.75" customHeight="1">
      <c r="H244" s="232"/>
    </row>
    <row r="245" spans="8:8" ht="15.75" customHeight="1">
      <c r="H245" s="232"/>
    </row>
    <row r="246" spans="8:8" ht="15.75" customHeight="1">
      <c r="H246" s="232"/>
    </row>
    <row r="247" spans="8:8" ht="15.75" customHeight="1">
      <c r="H247" s="232"/>
    </row>
    <row r="248" spans="8:8" ht="15.75" customHeight="1">
      <c r="H248" s="232"/>
    </row>
    <row r="249" spans="8:8" ht="15.75" customHeight="1">
      <c r="H249" s="232"/>
    </row>
    <row r="250" spans="8:8" ht="15.75" customHeight="1">
      <c r="H250" s="232"/>
    </row>
    <row r="251" spans="8:8" ht="15.75" customHeight="1">
      <c r="H251" s="232"/>
    </row>
    <row r="252" spans="8:8" ht="15.75" customHeight="1">
      <c r="H252" s="232"/>
    </row>
    <row r="253" spans="8:8" ht="15.75" customHeight="1">
      <c r="H253" s="232"/>
    </row>
    <row r="254" spans="8:8" ht="15.75" customHeight="1">
      <c r="H254" s="232"/>
    </row>
    <row r="255" spans="8:8" ht="15.75" customHeight="1">
      <c r="H255" s="232"/>
    </row>
    <row r="256" spans="8:8" ht="15.75" customHeight="1">
      <c r="H256" s="232"/>
    </row>
    <row r="257" spans="8:8" ht="15.75" customHeight="1">
      <c r="H257" s="232"/>
    </row>
    <row r="258" spans="8:8" ht="15.75" customHeight="1">
      <c r="H258" s="232"/>
    </row>
    <row r="259" spans="8:8" ht="15.75" customHeight="1">
      <c r="H259" s="232"/>
    </row>
    <row r="260" spans="8:8" ht="15.75" customHeight="1">
      <c r="H260" s="232"/>
    </row>
    <row r="261" spans="8:8" ht="15.75" customHeight="1">
      <c r="H261" s="232"/>
    </row>
    <row r="262" spans="8:8" ht="15.75" customHeight="1">
      <c r="H262" s="232"/>
    </row>
    <row r="263" spans="8:8" ht="15.75" customHeight="1">
      <c r="H263" s="232"/>
    </row>
    <row r="264" spans="8:8" ht="15.75" customHeight="1">
      <c r="H264" s="232"/>
    </row>
    <row r="265" spans="8:8" ht="15.75" customHeight="1">
      <c r="H265" s="232"/>
    </row>
    <row r="266" spans="8:8" ht="15.75" customHeight="1">
      <c r="H266" s="232"/>
    </row>
    <row r="267" spans="8:8" ht="15.75" customHeight="1">
      <c r="H267" s="232"/>
    </row>
    <row r="268" spans="8:8" ht="15.75" customHeight="1">
      <c r="H268" s="232"/>
    </row>
    <row r="269" spans="8:8" ht="15.75" customHeight="1">
      <c r="H269" s="232"/>
    </row>
    <row r="270" spans="8:8" ht="15.75" customHeight="1">
      <c r="H270" s="232"/>
    </row>
    <row r="271" spans="8:8" ht="15.75" customHeight="1">
      <c r="H271" s="232"/>
    </row>
    <row r="272" spans="8:8" ht="15.75" customHeight="1">
      <c r="H272" s="232"/>
    </row>
    <row r="273" spans="8:8" ht="15.75" customHeight="1">
      <c r="H273" s="232"/>
    </row>
    <row r="274" spans="8:8" ht="15.75" customHeight="1">
      <c r="H274" s="232"/>
    </row>
    <row r="275" spans="8:8" ht="15.75" customHeight="1">
      <c r="H275" s="232"/>
    </row>
    <row r="276" spans="8:8" ht="15.75" customHeight="1">
      <c r="H276" s="232"/>
    </row>
    <row r="277" spans="8:8" ht="15.75" customHeight="1">
      <c r="H277" s="232"/>
    </row>
    <row r="278" spans="8:8" ht="15.75" customHeight="1">
      <c r="H278" s="232"/>
    </row>
    <row r="279" spans="8:8" ht="15.75" customHeight="1">
      <c r="H279" s="232"/>
    </row>
    <row r="280" spans="8:8" ht="15.75" customHeight="1">
      <c r="H280" s="232"/>
    </row>
    <row r="281" spans="8:8" ht="15.75" customHeight="1">
      <c r="H281" s="232"/>
    </row>
    <row r="282" spans="8:8" ht="15.75" customHeight="1">
      <c r="H282" s="232"/>
    </row>
    <row r="283" spans="8:8" ht="15.75" customHeight="1">
      <c r="H283" s="232"/>
    </row>
    <row r="284" spans="8:8" ht="15.75" customHeight="1">
      <c r="H284" s="232"/>
    </row>
    <row r="285" spans="8:8" ht="15.75" customHeight="1">
      <c r="H285" s="232"/>
    </row>
    <row r="286" spans="8:8" ht="15.75" customHeight="1">
      <c r="H286" s="232"/>
    </row>
    <row r="287" spans="8:8" ht="15.75" customHeight="1">
      <c r="H287" s="232"/>
    </row>
    <row r="288" spans="8:8" ht="15.75" customHeight="1">
      <c r="H288" s="232"/>
    </row>
    <row r="289" spans="8:8" ht="15.75" customHeight="1">
      <c r="H289" s="232"/>
    </row>
    <row r="290" spans="8:8" ht="15.75" customHeight="1">
      <c r="H290" s="232"/>
    </row>
    <row r="291" spans="8:8" ht="15.75" customHeight="1">
      <c r="H291" s="232"/>
    </row>
    <row r="292" spans="8:8" ht="15.75" customHeight="1">
      <c r="H292" s="232"/>
    </row>
    <row r="293" spans="8:8" ht="15.75" customHeight="1">
      <c r="H293" s="232"/>
    </row>
    <row r="294" spans="8:8" ht="15.75" customHeight="1">
      <c r="H294" s="232"/>
    </row>
    <row r="295" spans="8:8" ht="15.75" customHeight="1">
      <c r="H295" s="232"/>
    </row>
    <row r="296" spans="8:8" ht="15.75" customHeight="1">
      <c r="H296" s="232"/>
    </row>
    <row r="297" spans="8:8" ht="15.75" customHeight="1">
      <c r="H297" s="232"/>
    </row>
    <row r="298" spans="8:8" ht="15.75" customHeight="1">
      <c r="H298" s="232"/>
    </row>
    <row r="299" spans="8:8" ht="15.75" customHeight="1">
      <c r="H299" s="232"/>
    </row>
    <row r="300" spans="8:8" ht="15.75" customHeight="1">
      <c r="H300" s="232"/>
    </row>
    <row r="301" spans="8:8" ht="15.75" customHeight="1">
      <c r="H301" s="232"/>
    </row>
    <row r="302" spans="8:8" ht="15.75" customHeight="1">
      <c r="H302" s="232"/>
    </row>
    <row r="303" spans="8:8" ht="15.75" customHeight="1">
      <c r="H303" s="232"/>
    </row>
    <row r="304" spans="8:8" ht="15.75" customHeight="1">
      <c r="H304" s="232"/>
    </row>
    <row r="305" spans="8:8" ht="15.75" customHeight="1">
      <c r="H305" s="232"/>
    </row>
    <row r="306" spans="8:8" ht="15.75" customHeight="1">
      <c r="H306" s="232"/>
    </row>
    <row r="307" spans="8:8" ht="15.75" customHeight="1">
      <c r="H307" s="232"/>
    </row>
    <row r="308" spans="8:8" ht="15.75" customHeight="1">
      <c r="H308" s="232"/>
    </row>
    <row r="309" spans="8:8" ht="15.75" customHeight="1">
      <c r="H309" s="232"/>
    </row>
    <row r="310" spans="8:8" ht="15.75" customHeight="1">
      <c r="H310" s="232"/>
    </row>
    <row r="311" spans="8:8" ht="15.75" customHeight="1">
      <c r="H311" s="232"/>
    </row>
    <row r="312" spans="8:8" ht="15.75" customHeight="1">
      <c r="H312" s="232"/>
    </row>
    <row r="313" spans="8:8" ht="15.75" customHeight="1">
      <c r="H313" s="232"/>
    </row>
    <row r="314" spans="8:8" ht="15.75" customHeight="1">
      <c r="H314" s="232"/>
    </row>
    <row r="315" spans="8:8" ht="15.75" customHeight="1">
      <c r="H315" s="232"/>
    </row>
    <row r="316" spans="8:8" ht="15.75" customHeight="1">
      <c r="H316" s="232"/>
    </row>
    <row r="317" spans="8:8" ht="15.75" customHeight="1">
      <c r="H317" s="232"/>
    </row>
    <row r="318" spans="8:8" ht="15.75" customHeight="1">
      <c r="H318" s="232"/>
    </row>
    <row r="319" spans="8:8" ht="15.75" customHeight="1">
      <c r="H319" s="232"/>
    </row>
    <row r="320" spans="8:8" ht="15.75" customHeight="1">
      <c r="H320" s="232"/>
    </row>
    <row r="321" spans="8:8" ht="15.75" customHeight="1">
      <c r="H321" s="232"/>
    </row>
    <row r="322" spans="8:8" ht="15.75" customHeight="1">
      <c r="H322" s="232"/>
    </row>
    <row r="323" spans="8:8" ht="15.75" customHeight="1">
      <c r="H323" s="232"/>
    </row>
    <row r="324" spans="8:8" ht="15.75" customHeight="1">
      <c r="H324" s="232"/>
    </row>
    <row r="325" spans="8:8" ht="15.75" customHeight="1">
      <c r="H325" s="232"/>
    </row>
    <row r="326" spans="8:8" ht="15.75" customHeight="1">
      <c r="H326" s="232"/>
    </row>
    <row r="327" spans="8:8" ht="15.75" customHeight="1">
      <c r="H327" s="232"/>
    </row>
    <row r="328" spans="8:8" ht="15.75" customHeight="1">
      <c r="H328" s="232"/>
    </row>
    <row r="329" spans="8:8" ht="15.75" customHeight="1">
      <c r="H329" s="232"/>
    </row>
    <row r="330" spans="8:8" ht="15.75" customHeight="1">
      <c r="H330" s="232"/>
    </row>
    <row r="331" spans="8:8" ht="15.75" customHeight="1">
      <c r="H331" s="232"/>
    </row>
    <row r="332" spans="8:8" ht="15.75" customHeight="1">
      <c r="H332" s="232"/>
    </row>
    <row r="333" spans="8:8" ht="15.75" customHeight="1">
      <c r="H333" s="232"/>
    </row>
    <row r="334" spans="8:8" ht="15.75" customHeight="1">
      <c r="H334" s="232"/>
    </row>
    <row r="335" spans="8:8" ht="15.75" customHeight="1">
      <c r="H335" s="232"/>
    </row>
    <row r="336" spans="8:8" ht="15.75" customHeight="1">
      <c r="H336" s="232"/>
    </row>
    <row r="337" spans="8:8" ht="15.75" customHeight="1">
      <c r="H337" s="232"/>
    </row>
    <row r="338" spans="8:8" ht="15.75" customHeight="1">
      <c r="H338" s="232"/>
    </row>
    <row r="339" spans="8:8" ht="15.75" customHeight="1">
      <c r="H339" s="232"/>
    </row>
    <row r="340" spans="8:8" ht="15.75" customHeight="1">
      <c r="H340" s="232"/>
    </row>
    <row r="341" spans="8:8" ht="15.75" customHeight="1">
      <c r="H341" s="232"/>
    </row>
    <row r="342" spans="8:8" ht="15.75" customHeight="1">
      <c r="H342" s="232"/>
    </row>
    <row r="343" spans="8:8" ht="15.75" customHeight="1">
      <c r="H343" s="232"/>
    </row>
    <row r="344" spans="8:8" ht="15.75" customHeight="1">
      <c r="H344" s="232"/>
    </row>
    <row r="345" spans="8:8" ht="15.75" customHeight="1">
      <c r="H345" s="232"/>
    </row>
    <row r="346" spans="8:8" ht="15.75" customHeight="1">
      <c r="H346" s="232"/>
    </row>
    <row r="347" spans="8:8" ht="15.75" customHeight="1">
      <c r="H347" s="232"/>
    </row>
    <row r="348" spans="8:8" ht="15.75" customHeight="1">
      <c r="H348" s="232"/>
    </row>
    <row r="349" spans="8:8" ht="15.75" customHeight="1">
      <c r="H349" s="232"/>
    </row>
    <row r="350" spans="8:8" ht="15.75" customHeight="1">
      <c r="H350" s="232"/>
    </row>
    <row r="351" spans="8:8" ht="15.75" customHeight="1">
      <c r="H351" s="232"/>
    </row>
    <row r="352" spans="8:8" ht="15.75" customHeight="1">
      <c r="H352" s="232"/>
    </row>
    <row r="353" spans="8:8" ht="15.75" customHeight="1">
      <c r="H353" s="232"/>
    </row>
    <row r="354" spans="8:8" ht="15.75" customHeight="1">
      <c r="H354" s="232"/>
    </row>
    <row r="355" spans="8:8" ht="15.75" customHeight="1">
      <c r="H355" s="232"/>
    </row>
    <row r="356" spans="8:8" ht="15.75" customHeight="1">
      <c r="H356" s="232"/>
    </row>
    <row r="357" spans="8:8" ht="15.75" customHeight="1">
      <c r="H357" s="232"/>
    </row>
    <row r="358" spans="8:8" ht="15.75" customHeight="1">
      <c r="H358" s="232"/>
    </row>
    <row r="359" spans="8:8" ht="15.75" customHeight="1">
      <c r="H359" s="232"/>
    </row>
    <row r="360" spans="8:8" ht="15.75" customHeight="1">
      <c r="H360" s="232"/>
    </row>
    <row r="361" spans="8:8" ht="15.75" customHeight="1">
      <c r="H361" s="232"/>
    </row>
    <row r="362" spans="8:8" ht="15.75" customHeight="1">
      <c r="H362" s="232"/>
    </row>
    <row r="363" spans="8:8" ht="15.75" customHeight="1">
      <c r="H363" s="232"/>
    </row>
    <row r="364" spans="8:8" ht="15.75" customHeight="1">
      <c r="H364" s="232"/>
    </row>
    <row r="365" spans="8:8" ht="15.75" customHeight="1">
      <c r="H365" s="232"/>
    </row>
    <row r="366" spans="8:8" ht="15.75" customHeight="1">
      <c r="H366" s="232"/>
    </row>
    <row r="367" spans="8:8" ht="15.75" customHeight="1">
      <c r="H367" s="232"/>
    </row>
    <row r="368" spans="8:8" ht="15.75" customHeight="1">
      <c r="H368" s="232"/>
    </row>
    <row r="369" spans="8:8" ht="15.75" customHeight="1">
      <c r="H369" s="232"/>
    </row>
    <row r="370" spans="8:8" ht="15.75" customHeight="1">
      <c r="H370" s="232"/>
    </row>
    <row r="371" spans="8:8" ht="15.75" customHeight="1">
      <c r="H371" s="232"/>
    </row>
    <row r="372" spans="8:8" ht="15.75" customHeight="1">
      <c r="H372" s="232"/>
    </row>
    <row r="373" spans="8:8" ht="15.75" customHeight="1">
      <c r="H373" s="232"/>
    </row>
    <row r="374" spans="8:8" ht="15.75" customHeight="1">
      <c r="H374" s="232"/>
    </row>
    <row r="375" spans="8:8" ht="15.75" customHeight="1">
      <c r="H375" s="232"/>
    </row>
    <row r="376" spans="8:8" ht="15.75" customHeight="1">
      <c r="H376" s="232"/>
    </row>
    <row r="377" spans="8:8" ht="15.75" customHeight="1">
      <c r="H377" s="232"/>
    </row>
    <row r="378" spans="8:8" ht="15.75" customHeight="1">
      <c r="H378" s="232"/>
    </row>
    <row r="379" spans="8:8" ht="15.75" customHeight="1">
      <c r="H379" s="232"/>
    </row>
    <row r="380" spans="8:8" ht="15.75" customHeight="1">
      <c r="H380" s="232"/>
    </row>
    <row r="381" spans="8:8" ht="15.75" customHeight="1">
      <c r="H381" s="232"/>
    </row>
    <row r="382" spans="8:8" ht="15.75" customHeight="1">
      <c r="H382" s="232"/>
    </row>
    <row r="383" spans="8:8" ht="15.75" customHeight="1">
      <c r="H383" s="232"/>
    </row>
    <row r="384" spans="8:8" ht="15.75" customHeight="1">
      <c r="H384" s="232"/>
    </row>
    <row r="385" spans="8:8" ht="15.75" customHeight="1">
      <c r="H385" s="232"/>
    </row>
    <row r="386" spans="8:8" ht="15.75" customHeight="1">
      <c r="H386" s="232"/>
    </row>
    <row r="387" spans="8:8" ht="15.75" customHeight="1">
      <c r="H387" s="232"/>
    </row>
    <row r="388" spans="8:8" ht="15.75" customHeight="1">
      <c r="H388" s="232"/>
    </row>
    <row r="389" spans="8:8" ht="15.75" customHeight="1">
      <c r="H389" s="232"/>
    </row>
    <row r="390" spans="8:8" ht="15.75" customHeight="1">
      <c r="H390" s="232"/>
    </row>
    <row r="391" spans="8:8" ht="15.75" customHeight="1">
      <c r="H391" s="232"/>
    </row>
    <row r="392" spans="8:8" ht="15.75" customHeight="1">
      <c r="H392" s="232"/>
    </row>
    <row r="393" spans="8:8" ht="15.75" customHeight="1">
      <c r="H393" s="232"/>
    </row>
    <row r="394" spans="8:8" ht="15.75" customHeight="1">
      <c r="H394" s="232"/>
    </row>
    <row r="395" spans="8:8" ht="15.75" customHeight="1">
      <c r="H395" s="232"/>
    </row>
    <row r="396" spans="8:8" ht="15.75" customHeight="1">
      <c r="H396" s="232"/>
    </row>
    <row r="397" spans="8:8" ht="15.75" customHeight="1">
      <c r="H397" s="232"/>
    </row>
    <row r="398" spans="8:8" ht="15.75" customHeight="1">
      <c r="H398" s="232"/>
    </row>
    <row r="399" spans="8:8" ht="15.75" customHeight="1">
      <c r="H399" s="232"/>
    </row>
    <row r="400" spans="8:8" ht="15.75" customHeight="1">
      <c r="H400" s="232"/>
    </row>
    <row r="401" spans="8:8" ht="15.75" customHeight="1">
      <c r="H401" s="232"/>
    </row>
    <row r="402" spans="8:8" ht="15.75" customHeight="1">
      <c r="H402" s="232"/>
    </row>
    <row r="403" spans="8:8" ht="15.75" customHeight="1">
      <c r="H403" s="232"/>
    </row>
    <row r="404" spans="8:8" ht="15.75" customHeight="1">
      <c r="H404" s="232"/>
    </row>
    <row r="405" spans="8:8" ht="15.75" customHeight="1">
      <c r="H405" s="232"/>
    </row>
    <row r="406" spans="8:8" ht="15.75" customHeight="1">
      <c r="H406" s="232"/>
    </row>
    <row r="407" spans="8:8" ht="15.75" customHeight="1">
      <c r="H407" s="232"/>
    </row>
    <row r="408" spans="8:8" ht="15.75" customHeight="1">
      <c r="H408" s="232"/>
    </row>
    <row r="409" spans="8:8" ht="15.75" customHeight="1">
      <c r="H409" s="232"/>
    </row>
    <row r="410" spans="8:8" ht="15.75" customHeight="1">
      <c r="H410" s="232"/>
    </row>
    <row r="411" spans="8:8" ht="15.75" customHeight="1">
      <c r="H411" s="232"/>
    </row>
    <row r="412" spans="8:8" ht="15.75" customHeight="1">
      <c r="H412" s="232"/>
    </row>
    <row r="413" spans="8:8" ht="15.75" customHeight="1">
      <c r="H413" s="232"/>
    </row>
    <row r="414" spans="8:8" ht="15.75" customHeight="1">
      <c r="H414" s="232"/>
    </row>
    <row r="415" spans="8:8" ht="15.75" customHeight="1">
      <c r="H415" s="232"/>
    </row>
    <row r="416" spans="8:8" ht="15.75" customHeight="1">
      <c r="H416" s="232"/>
    </row>
    <row r="417" spans="8:8" ht="15.75" customHeight="1">
      <c r="H417" s="232"/>
    </row>
    <row r="418" spans="8:8" ht="15.75" customHeight="1">
      <c r="H418" s="232"/>
    </row>
    <row r="419" spans="8:8" ht="15.75" customHeight="1">
      <c r="H419" s="232"/>
    </row>
    <row r="420" spans="8:8" ht="15.75" customHeight="1">
      <c r="H420" s="232"/>
    </row>
    <row r="421" spans="8:8" ht="15.75" customHeight="1">
      <c r="H421" s="232"/>
    </row>
    <row r="422" spans="8:8" ht="15.75" customHeight="1">
      <c r="H422" s="232"/>
    </row>
    <row r="423" spans="8:8" ht="15.75" customHeight="1">
      <c r="H423" s="232"/>
    </row>
    <row r="424" spans="8:8" ht="15.75" customHeight="1">
      <c r="H424" s="232"/>
    </row>
    <row r="425" spans="8:8" ht="15.75" customHeight="1">
      <c r="H425" s="232"/>
    </row>
    <row r="426" spans="8:8" ht="15.75" customHeight="1">
      <c r="H426" s="232"/>
    </row>
    <row r="427" spans="8:8" ht="15.75" customHeight="1">
      <c r="H427" s="232"/>
    </row>
    <row r="428" spans="8:8" ht="15.75" customHeight="1">
      <c r="H428" s="232"/>
    </row>
    <row r="429" spans="8:8" ht="15.75" customHeight="1">
      <c r="H429" s="232"/>
    </row>
    <row r="430" spans="8:8" ht="15.75" customHeight="1">
      <c r="H430" s="232"/>
    </row>
    <row r="431" spans="8:8" ht="15.75" customHeight="1">
      <c r="H431" s="232"/>
    </row>
    <row r="432" spans="8:8" ht="15.75" customHeight="1">
      <c r="H432" s="232"/>
    </row>
    <row r="433" spans="8:8" ht="15.75" customHeight="1">
      <c r="H433" s="232"/>
    </row>
    <row r="434" spans="8:8" ht="15.75" customHeight="1">
      <c r="H434" s="232"/>
    </row>
    <row r="435" spans="8:8" ht="15.75" customHeight="1">
      <c r="H435" s="232"/>
    </row>
    <row r="436" spans="8:8" ht="15.75" customHeight="1">
      <c r="H436" s="232"/>
    </row>
    <row r="437" spans="8:8" ht="15.75" customHeight="1">
      <c r="H437" s="232"/>
    </row>
    <row r="438" spans="8:8" ht="15.75" customHeight="1">
      <c r="H438" s="232"/>
    </row>
    <row r="439" spans="8:8" ht="15.75" customHeight="1">
      <c r="H439" s="232"/>
    </row>
    <row r="440" spans="8:8" ht="15.75" customHeight="1">
      <c r="H440" s="232"/>
    </row>
    <row r="441" spans="8:8" ht="15.75" customHeight="1">
      <c r="H441" s="232"/>
    </row>
    <row r="442" spans="8:8" ht="15.75" customHeight="1">
      <c r="H442" s="232"/>
    </row>
    <row r="443" spans="8:8" ht="15.75" customHeight="1">
      <c r="H443" s="232"/>
    </row>
    <row r="444" spans="8:8" ht="15.75" customHeight="1">
      <c r="H444" s="232"/>
    </row>
    <row r="445" spans="8:8" ht="15.75" customHeight="1">
      <c r="H445" s="232"/>
    </row>
    <row r="446" spans="8:8" ht="15.75" customHeight="1">
      <c r="H446" s="232"/>
    </row>
    <row r="447" spans="8:8" ht="15.75" customHeight="1">
      <c r="H447" s="232"/>
    </row>
    <row r="448" spans="8:8" ht="15.75" customHeight="1">
      <c r="H448" s="232"/>
    </row>
    <row r="449" spans="8:8" ht="15.75" customHeight="1">
      <c r="H449" s="232"/>
    </row>
    <row r="450" spans="8:8" ht="15.75" customHeight="1">
      <c r="H450" s="232"/>
    </row>
    <row r="451" spans="8:8" ht="15.75" customHeight="1">
      <c r="H451" s="232"/>
    </row>
    <row r="452" spans="8:8" ht="15.75" customHeight="1">
      <c r="H452" s="232"/>
    </row>
    <row r="453" spans="8:8" ht="15.75" customHeight="1">
      <c r="H453" s="232"/>
    </row>
    <row r="454" spans="8:8" ht="15.75" customHeight="1">
      <c r="H454" s="232"/>
    </row>
    <row r="455" spans="8:8" ht="15.75" customHeight="1">
      <c r="H455" s="232"/>
    </row>
    <row r="456" spans="8:8" ht="15.75" customHeight="1">
      <c r="H456" s="232"/>
    </row>
    <row r="457" spans="8:8" ht="15.75" customHeight="1">
      <c r="H457" s="232"/>
    </row>
    <row r="458" spans="8:8" ht="15.75" customHeight="1">
      <c r="H458" s="232"/>
    </row>
    <row r="459" spans="8:8" ht="15.75" customHeight="1">
      <c r="H459" s="232"/>
    </row>
    <row r="460" spans="8:8" ht="15.75" customHeight="1">
      <c r="H460" s="232"/>
    </row>
    <row r="461" spans="8:8" ht="15.75" customHeight="1">
      <c r="H461" s="232"/>
    </row>
    <row r="462" spans="8:8" ht="15.75" customHeight="1">
      <c r="H462" s="232"/>
    </row>
    <row r="463" spans="8:8" ht="15.75" customHeight="1">
      <c r="H463" s="232"/>
    </row>
    <row r="464" spans="8:8" ht="15.75" customHeight="1">
      <c r="H464" s="232"/>
    </row>
    <row r="465" spans="8:8" ht="15.75" customHeight="1">
      <c r="H465" s="232"/>
    </row>
    <row r="466" spans="8:8" ht="15.75" customHeight="1">
      <c r="H466" s="232"/>
    </row>
    <row r="467" spans="8:8" ht="15.75" customHeight="1">
      <c r="H467" s="232"/>
    </row>
    <row r="468" spans="8:8" ht="15.75" customHeight="1">
      <c r="H468" s="232"/>
    </row>
    <row r="469" spans="8:8" ht="15.75" customHeight="1">
      <c r="H469" s="232"/>
    </row>
    <row r="470" spans="8:8" ht="15.75" customHeight="1">
      <c r="H470" s="232"/>
    </row>
    <row r="471" spans="8:8" ht="15.75" customHeight="1">
      <c r="H471" s="232"/>
    </row>
    <row r="472" spans="8:8" ht="15.75" customHeight="1">
      <c r="H472" s="232"/>
    </row>
    <row r="473" spans="8:8" ht="15.75" customHeight="1">
      <c r="H473" s="232"/>
    </row>
    <row r="474" spans="8:8" ht="15.75" customHeight="1">
      <c r="H474" s="232"/>
    </row>
    <row r="475" spans="8:8" ht="15.75" customHeight="1">
      <c r="H475" s="232"/>
    </row>
    <row r="476" spans="8:8" ht="15.75" customHeight="1">
      <c r="H476" s="232"/>
    </row>
    <row r="477" spans="8:8" ht="15.75" customHeight="1">
      <c r="H477" s="232"/>
    </row>
    <row r="478" spans="8:8" ht="15.75" customHeight="1">
      <c r="H478" s="232"/>
    </row>
    <row r="479" spans="8:8" ht="15.75" customHeight="1">
      <c r="H479" s="232"/>
    </row>
    <row r="480" spans="8:8" ht="15.75" customHeight="1">
      <c r="H480" s="232"/>
    </row>
    <row r="481" spans="8:8" ht="15.75" customHeight="1">
      <c r="H481" s="232"/>
    </row>
    <row r="482" spans="8:8" ht="15.75" customHeight="1">
      <c r="H482" s="232"/>
    </row>
    <row r="483" spans="8:8" ht="15.75" customHeight="1">
      <c r="H483" s="232"/>
    </row>
    <row r="484" spans="8:8" ht="15.75" customHeight="1">
      <c r="H484" s="232"/>
    </row>
    <row r="485" spans="8:8" ht="15.75" customHeight="1">
      <c r="H485" s="232"/>
    </row>
    <row r="486" spans="8:8" ht="15.75" customHeight="1">
      <c r="H486" s="232"/>
    </row>
    <row r="487" spans="8:8" ht="15.75" customHeight="1">
      <c r="H487" s="232"/>
    </row>
    <row r="488" spans="8:8" ht="15.75" customHeight="1">
      <c r="H488" s="232"/>
    </row>
    <row r="489" spans="8:8" ht="15.75" customHeight="1">
      <c r="H489" s="232"/>
    </row>
    <row r="490" spans="8:8" ht="15.75" customHeight="1">
      <c r="H490" s="232"/>
    </row>
    <row r="491" spans="8:8" ht="15.75" customHeight="1">
      <c r="H491" s="232"/>
    </row>
    <row r="492" spans="8:8" ht="15.75" customHeight="1">
      <c r="H492" s="232"/>
    </row>
    <row r="493" spans="8:8" ht="15.75" customHeight="1">
      <c r="H493" s="232"/>
    </row>
    <row r="494" spans="8:8" ht="15.75" customHeight="1">
      <c r="H494" s="232"/>
    </row>
    <row r="495" spans="8:8" ht="15.75" customHeight="1">
      <c r="H495" s="232"/>
    </row>
    <row r="496" spans="8:8" ht="15.75" customHeight="1">
      <c r="H496" s="232"/>
    </row>
    <row r="497" spans="8:8" ht="15.75" customHeight="1">
      <c r="H497" s="232"/>
    </row>
    <row r="498" spans="8:8" ht="15.75" customHeight="1">
      <c r="H498" s="232"/>
    </row>
    <row r="499" spans="8:8" ht="15.75" customHeight="1">
      <c r="H499" s="232"/>
    </row>
    <row r="500" spans="8:8" ht="15.75" customHeight="1">
      <c r="H500" s="232"/>
    </row>
    <row r="501" spans="8:8" ht="15.75" customHeight="1">
      <c r="H501" s="232"/>
    </row>
    <row r="502" spans="8:8" ht="15.75" customHeight="1">
      <c r="H502" s="232"/>
    </row>
    <row r="503" spans="8:8" ht="15.75" customHeight="1">
      <c r="H503" s="232"/>
    </row>
    <row r="504" spans="8:8" ht="15.75" customHeight="1">
      <c r="H504" s="232"/>
    </row>
    <row r="505" spans="8:8" ht="15.75" customHeight="1">
      <c r="H505" s="232"/>
    </row>
    <row r="506" spans="8:8" ht="15.75" customHeight="1">
      <c r="H506" s="232"/>
    </row>
    <row r="507" spans="8:8" ht="15.75" customHeight="1">
      <c r="H507" s="232"/>
    </row>
    <row r="508" spans="8:8" ht="15.75" customHeight="1">
      <c r="H508" s="232"/>
    </row>
    <row r="509" spans="8:8" ht="15.75" customHeight="1">
      <c r="H509" s="232"/>
    </row>
    <row r="510" spans="8:8" ht="15.75" customHeight="1">
      <c r="H510" s="232"/>
    </row>
    <row r="511" spans="8:8" ht="15.75" customHeight="1">
      <c r="H511" s="232"/>
    </row>
    <row r="512" spans="8:8" ht="15.75" customHeight="1">
      <c r="H512" s="232"/>
    </row>
    <row r="513" spans="8:8" ht="15.75" customHeight="1">
      <c r="H513" s="232"/>
    </row>
    <row r="514" spans="8:8" ht="15.75" customHeight="1">
      <c r="H514" s="232"/>
    </row>
    <row r="515" spans="8:8" ht="15.75" customHeight="1">
      <c r="H515" s="232"/>
    </row>
    <row r="516" spans="8:8" ht="15.75" customHeight="1">
      <c r="H516" s="232"/>
    </row>
    <row r="517" spans="8:8" ht="15.75" customHeight="1">
      <c r="H517" s="232"/>
    </row>
    <row r="518" spans="8:8" ht="15.75" customHeight="1">
      <c r="H518" s="232"/>
    </row>
    <row r="519" spans="8:8" ht="15.75" customHeight="1">
      <c r="H519" s="232"/>
    </row>
    <row r="520" spans="8:8" ht="15.75" customHeight="1">
      <c r="H520" s="232"/>
    </row>
    <row r="521" spans="8:8" ht="15.75" customHeight="1">
      <c r="H521" s="232"/>
    </row>
    <row r="522" spans="8:8" ht="15.75" customHeight="1">
      <c r="H522" s="232"/>
    </row>
    <row r="523" spans="8:8" ht="15.75" customHeight="1">
      <c r="H523" s="232"/>
    </row>
    <row r="524" spans="8:8" ht="15.75" customHeight="1">
      <c r="H524" s="232"/>
    </row>
    <row r="525" spans="8:8" ht="15.75" customHeight="1">
      <c r="H525" s="232"/>
    </row>
    <row r="526" spans="8:8" ht="15.75" customHeight="1">
      <c r="H526" s="232"/>
    </row>
    <row r="527" spans="8:8" ht="15.75" customHeight="1">
      <c r="H527" s="232"/>
    </row>
    <row r="528" spans="8:8" ht="15.75" customHeight="1">
      <c r="H528" s="232"/>
    </row>
    <row r="529" spans="8:8" ht="15.75" customHeight="1">
      <c r="H529" s="232"/>
    </row>
    <row r="530" spans="8:8" ht="15.75" customHeight="1">
      <c r="H530" s="232"/>
    </row>
    <row r="531" spans="8:8" ht="15.75" customHeight="1">
      <c r="H531" s="232"/>
    </row>
    <row r="532" spans="8:8" ht="15.75" customHeight="1">
      <c r="H532" s="232"/>
    </row>
    <row r="533" spans="8:8" ht="15.75" customHeight="1">
      <c r="H533" s="232"/>
    </row>
    <row r="534" spans="8:8" ht="15.75" customHeight="1">
      <c r="H534" s="232"/>
    </row>
    <row r="535" spans="8:8" ht="15.75" customHeight="1">
      <c r="H535" s="232"/>
    </row>
    <row r="536" spans="8:8" ht="15.75" customHeight="1">
      <c r="H536" s="232"/>
    </row>
    <row r="537" spans="8:8" ht="15.75" customHeight="1">
      <c r="H537" s="232"/>
    </row>
    <row r="538" spans="8:8" ht="15.75" customHeight="1">
      <c r="H538" s="232"/>
    </row>
    <row r="539" spans="8:8" ht="15.75" customHeight="1">
      <c r="H539" s="232"/>
    </row>
    <row r="540" spans="8:8" ht="15.75" customHeight="1">
      <c r="H540" s="232"/>
    </row>
    <row r="541" spans="8:8" ht="15.75" customHeight="1">
      <c r="H541" s="232"/>
    </row>
    <row r="542" spans="8:8" ht="15.75" customHeight="1">
      <c r="H542" s="232"/>
    </row>
    <row r="543" spans="8:8" ht="15.75" customHeight="1">
      <c r="H543" s="232"/>
    </row>
    <row r="544" spans="8:8" ht="15.75" customHeight="1">
      <c r="H544" s="232"/>
    </row>
    <row r="545" spans="8:8" ht="15.75" customHeight="1">
      <c r="H545" s="232"/>
    </row>
    <row r="546" spans="8:8" ht="15.75" customHeight="1">
      <c r="H546" s="232"/>
    </row>
    <row r="547" spans="8:8" ht="15.75" customHeight="1">
      <c r="H547" s="232"/>
    </row>
    <row r="548" spans="8:8" ht="15.75" customHeight="1">
      <c r="H548" s="232"/>
    </row>
    <row r="549" spans="8:8" ht="15.75" customHeight="1">
      <c r="H549" s="232"/>
    </row>
    <row r="550" spans="8:8" ht="15.75" customHeight="1">
      <c r="H550" s="232"/>
    </row>
    <row r="551" spans="8:8" ht="15.75" customHeight="1">
      <c r="H551" s="232"/>
    </row>
    <row r="552" spans="8:8" ht="15.75" customHeight="1">
      <c r="H552" s="232"/>
    </row>
    <row r="553" spans="8:8" ht="15.75" customHeight="1">
      <c r="H553" s="232"/>
    </row>
    <row r="554" spans="8:8" ht="15.75" customHeight="1">
      <c r="H554" s="232"/>
    </row>
    <row r="555" spans="8:8" ht="15.75" customHeight="1">
      <c r="H555" s="232"/>
    </row>
    <row r="556" spans="8:8" ht="15.75" customHeight="1">
      <c r="H556" s="232"/>
    </row>
    <row r="557" spans="8:8" ht="15.75" customHeight="1">
      <c r="H557" s="232"/>
    </row>
    <row r="558" spans="8:8" ht="15.75" customHeight="1">
      <c r="H558" s="232"/>
    </row>
    <row r="559" spans="8:8" ht="15.75" customHeight="1">
      <c r="H559" s="232"/>
    </row>
    <row r="560" spans="8:8" ht="15.75" customHeight="1">
      <c r="H560" s="232"/>
    </row>
    <row r="561" spans="8:8" ht="15.75" customHeight="1">
      <c r="H561" s="232"/>
    </row>
    <row r="562" spans="8:8" ht="15.75" customHeight="1">
      <c r="H562" s="232"/>
    </row>
    <row r="563" spans="8:8" ht="15.75" customHeight="1">
      <c r="H563" s="232"/>
    </row>
    <row r="564" spans="8:8" ht="15.75" customHeight="1">
      <c r="H564" s="232"/>
    </row>
    <row r="565" spans="8:8" ht="15.75" customHeight="1">
      <c r="H565" s="232"/>
    </row>
    <row r="566" spans="8:8" ht="15.75" customHeight="1">
      <c r="H566" s="232"/>
    </row>
    <row r="567" spans="8:8" ht="15.75" customHeight="1">
      <c r="H567" s="232"/>
    </row>
    <row r="568" spans="8:8" ht="15.75" customHeight="1">
      <c r="H568" s="232"/>
    </row>
    <row r="569" spans="8:8" ht="15.75" customHeight="1">
      <c r="H569" s="232"/>
    </row>
    <row r="570" spans="8:8" ht="15.75" customHeight="1">
      <c r="H570" s="232"/>
    </row>
    <row r="571" spans="8:8" ht="15.75" customHeight="1">
      <c r="H571" s="232"/>
    </row>
    <row r="572" spans="8:8" ht="15.75" customHeight="1">
      <c r="H572" s="232"/>
    </row>
    <row r="573" spans="8:8" ht="15.75" customHeight="1">
      <c r="H573" s="232"/>
    </row>
    <row r="574" spans="8:8" ht="15.75" customHeight="1">
      <c r="H574" s="232"/>
    </row>
    <row r="575" spans="8:8" ht="15.75" customHeight="1">
      <c r="H575" s="232"/>
    </row>
    <row r="576" spans="8:8" ht="15.75" customHeight="1">
      <c r="H576" s="232"/>
    </row>
    <row r="577" spans="8:8" ht="15.75" customHeight="1">
      <c r="H577" s="232"/>
    </row>
    <row r="578" spans="8:8" ht="15.75" customHeight="1">
      <c r="H578" s="232"/>
    </row>
    <row r="579" spans="8:8" ht="15.75" customHeight="1">
      <c r="H579" s="232"/>
    </row>
    <row r="580" spans="8:8" ht="15.75" customHeight="1">
      <c r="H580" s="232"/>
    </row>
    <row r="581" spans="8:8" ht="15.75" customHeight="1">
      <c r="H581" s="232"/>
    </row>
    <row r="582" spans="8:8" ht="15.75" customHeight="1">
      <c r="H582" s="232"/>
    </row>
    <row r="583" spans="8:8" ht="15.75" customHeight="1">
      <c r="H583" s="232"/>
    </row>
    <row r="584" spans="8:8" ht="15.75" customHeight="1">
      <c r="H584" s="232"/>
    </row>
    <row r="585" spans="8:8" ht="15.75" customHeight="1">
      <c r="H585" s="232"/>
    </row>
    <row r="586" spans="8:8" ht="15.75" customHeight="1">
      <c r="H586" s="232"/>
    </row>
    <row r="587" spans="8:8" ht="15.75" customHeight="1">
      <c r="H587" s="232"/>
    </row>
    <row r="588" spans="8:8" ht="15.75" customHeight="1">
      <c r="H588" s="232"/>
    </row>
    <row r="589" spans="8:8" ht="15.75" customHeight="1">
      <c r="H589" s="232"/>
    </row>
    <row r="590" spans="8:8" ht="15.75" customHeight="1">
      <c r="H590" s="232"/>
    </row>
    <row r="591" spans="8:8" ht="15.75" customHeight="1">
      <c r="H591" s="232"/>
    </row>
    <row r="592" spans="8:8" ht="15.75" customHeight="1">
      <c r="H592" s="232"/>
    </row>
    <row r="593" spans="8:8" ht="15.75" customHeight="1">
      <c r="H593" s="232"/>
    </row>
    <row r="594" spans="8:8" ht="15.75" customHeight="1">
      <c r="H594" s="232"/>
    </row>
    <row r="595" spans="8:8" ht="15.75" customHeight="1">
      <c r="H595" s="232"/>
    </row>
    <row r="596" spans="8:8" ht="15.75" customHeight="1">
      <c r="H596" s="232"/>
    </row>
    <row r="597" spans="8:8" ht="15.75" customHeight="1">
      <c r="H597" s="232"/>
    </row>
    <row r="598" spans="8:8" ht="15.75" customHeight="1">
      <c r="H598" s="232"/>
    </row>
    <row r="599" spans="8:8" ht="15.75" customHeight="1">
      <c r="H599" s="232"/>
    </row>
    <row r="600" spans="8:8" ht="15.75" customHeight="1">
      <c r="H600" s="232"/>
    </row>
    <row r="601" spans="8:8" ht="15.75" customHeight="1">
      <c r="H601" s="232"/>
    </row>
    <row r="602" spans="8:8" ht="15.75" customHeight="1">
      <c r="H602" s="232"/>
    </row>
    <row r="603" spans="8:8" ht="15.75" customHeight="1">
      <c r="H603" s="232"/>
    </row>
    <row r="604" spans="8:8" ht="15.75" customHeight="1">
      <c r="H604" s="232"/>
    </row>
    <row r="605" spans="8:8" ht="15.75" customHeight="1">
      <c r="H605" s="232"/>
    </row>
    <row r="606" spans="8:8" ht="15.75" customHeight="1">
      <c r="H606" s="232"/>
    </row>
    <row r="607" spans="8:8" ht="15.75" customHeight="1">
      <c r="H607" s="232"/>
    </row>
    <row r="608" spans="8:8" ht="15.75" customHeight="1">
      <c r="H608" s="232"/>
    </row>
    <row r="609" spans="8:8" ht="15.75" customHeight="1">
      <c r="H609" s="232"/>
    </row>
    <row r="610" spans="8:8" ht="15.75" customHeight="1">
      <c r="H610" s="232"/>
    </row>
    <row r="611" spans="8:8" ht="15.75" customHeight="1">
      <c r="H611" s="232"/>
    </row>
    <row r="612" spans="8:8" ht="15.75" customHeight="1">
      <c r="H612" s="232"/>
    </row>
    <row r="613" spans="8:8" ht="15.75" customHeight="1">
      <c r="H613" s="232"/>
    </row>
    <row r="614" spans="8:8" ht="15.75" customHeight="1">
      <c r="H614" s="232"/>
    </row>
    <row r="615" spans="8:8" ht="15.75" customHeight="1">
      <c r="H615" s="232"/>
    </row>
    <row r="616" spans="8:8" ht="15.75" customHeight="1">
      <c r="H616" s="232"/>
    </row>
    <row r="617" spans="8:8" ht="15.75" customHeight="1">
      <c r="H617" s="232"/>
    </row>
    <row r="618" spans="8:8" ht="15.75" customHeight="1">
      <c r="H618" s="232"/>
    </row>
    <row r="619" spans="8:8" ht="15.75" customHeight="1">
      <c r="H619" s="232"/>
    </row>
    <row r="620" spans="8:8" ht="15.75" customHeight="1">
      <c r="H620" s="232"/>
    </row>
    <row r="621" spans="8:8" ht="15.75" customHeight="1">
      <c r="H621" s="232"/>
    </row>
    <row r="622" spans="8:8" ht="15.75" customHeight="1">
      <c r="H622" s="232"/>
    </row>
    <row r="623" spans="8:8" ht="15.75" customHeight="1">
      <c r="H623" s="232"/>
    </row>
    <row r="624" spans="8:8" ht="15.75" customHeight="1">
      <c r="H624" s="232"/>
    </row>
    <row r="625" spans="8:8" ht="15.75" customHeight="1">
      <c r="H625" s="232"/>
    </row>
    <row r="626" spans="8:8" ht="15.75" customHeight="1">
      <c r="H626" s="232"/>
    </row>
    <row r="627" spans="8:8" ht="15.75" customHeight="1">
      <c r="H627" s="232"/>
    </row>
    <row r="628" spans="8:8" ht="15.75" customHeight="1">
      <c r="H628" s="232"/>
    </row>
    <row r="629" spans="8:8" ht="15.75" customHeight="1">
      <c r="H629" s="232"/>
    </row>
    <row r="630" spans="8:8" ht="15.75" customHeight="1">
      <c r="H630" s="232"/>
    </row>
    <row r="631" spans="8:8" ht="15.75" customHeight="1">
      <c r="H631" s="232"/>
    </row>
    <row r="632" spans="8:8" ht="15.75" customHeight="1">
      <c r="H632" s="232"/>
    </row>
    <row r="633" spans="8:8" ht="15.75" customHeight="1">
      <c r="H633" s="232"/>
    </row>
    <row r="634" spans="8:8" ht="15.75" customHeight="1">
      <c r="H634" s="232"/>
    </row>
    <row r="635" spans="8:8" ht="15.75" customHeight="1">
      <c r="H635" s="232"/>
    </row>
    <row r="636" spans="8:8" ht="15.75" customHeight="1">
      <c r="H636" s="232"/>
    </row>
    <row r="637" spans="8:8" ht="15.75" customHeight="1">
      <c r="H637" s="232"/>
    </row>
    <row r="638" spans="8:8" ht="15.75" customHeight="1">
      <c r="H638" s="232"/>
    </row>
    <row r="639" spans="8:8" ht="15.75" customHeight="1">
      <c r="H639" s="232"/>
    </row>
    <row r="640" spans="8:8" ht="15.75" customHeight="1">
      <c r="H640" s="232"/>
    </row>
    <row r="641" spans="8:8" ht="15.75" customHeight="1">
      <c r="H641" s="232"/>
    </row>
    <row r="642" spans="8:8" ht="15.75" customHeight="1">
      <c r="H642" s="232"/>
    </row>
    <row r="643" spans="8:8" ht="15.75" customHeight="1">
      <c r="H643" s="232"/>
    </row>
    <row r="644" spans="8:8" ht="15.75" customHeight="1">
      <c r="H644" s="232"/>
    </row>
    <row r="645" spans="8:8" ht="15.75" customHeight="1">
      <c r="H645" s="232"/>
    </row>
    <row r="646" spans="8:8" ht="15.75" customHeight="1">
      <c r="H646" s="232"/>
    </row>
    <row r="647" spans="8:8" ht="15.75" customHeight="1">
      <c r="H647" s="232"/>
    </row>
    <row r="648" spans="8:8" ht="15.75" customHeight="1">
      <c r="H648" s="232"/>
    </row>
    <row r="649" spans="8:8" ht="15.75" customHeight="1">
      <c r="H649" s="232"/>
    </row>
    <row r="650" spans="8:8" ht="15.75" customHeight="1">
      <c r="H650" s="232"/>
    </row>
    <row r="651" spans="8:8" ht="15.75" customHeight="1">
      <c r="H651" s="232"/>
    </row>
    <row r="652" spans="8:8" ht="15.75" customHeight="1">
      <c r="H652" s="232"/>
    </row>
    <row r="653" spans="8:8" ht="15.75" customHeight="1">
      <c r="H653" s="232"/>
    </row>
    <row r="654" spans="8:8" ht="15.75" customHeight="1">
      <c r="H654" s="232"/>
    </row>
    <row r="655" spans="8:8" ht="15.75" customHeight="1">
      <c r="H655" s="232"/>
    </row>
    <row r="656" spans="8:8" ht="15.75" customHeight="1">
      <c r="H656" s="232"/>
    </row>
    <row r="657" spans="8:8" ht="15.75" customHeight="1">
      <c r="H657" s="232"/>
    </row>
    <row r="658" spans="8:8" ht="15.75" customHeight="1">
      <c r="H658" s="232"/>
    </row>
    <row r="659" spans="8:8" ht="15.75" customHeight="1">
      <c r="H659" s="232"/>
    </row>
    <row r="660" spans="8:8" ht="15.75" customHeight="1">
      <c r="H660" s="232"/>
    </row>
    <row r="661" spans="8:8" ht="15.75" customHeight="1">
      <c r="H661" s="232"/>
    </row>
    <row r="662" spans="8:8" ht="15.75" customHeight="1">
      <c r="H662" s="232"/>
    </row>
    <row r="663" spans="8:8" ht="15.75" customHeight="1">
      <c r="H663" s="232"/>
    </row>
    <row r="664" spans="8:8" ht="15.75" customHeight="1">
      <c r="H664" s="232"/>
    </row>
    <row r="665" spans="8:8" ht="15.75" customHeight="1">
      <c r="H665" s="232"/>
    </row>
    <row r="666" spans="8:8" ht="15.75" customHeight="1">
      <c r="H666" s="232"/>
    </row>
    <row r="667" spans="8:8" ht="15.75" customHeight="1">
      <c r="H667" s="232"/>
    </row>
    <row r="668" spans="8:8" ht="15.75" customHeight="1">
      <c r="H668" s="232"/>
    </row>
    <row r="669" spans="8:8" ht="15.75" customHeight="1">
      <c r="H669" s="232"/>
    </row>
    <row r="670" spans="8:8" ht="15.75" customHeight="1">
      <c r="H670" s="232"/>
    </row>
    <row r="671" spans="8:8" ht="15.75" customHeight="1">
      <c r="H671" s="232"/>
    </row>
    <row r="672" spans="8:8" ht="15.75" customHeight="1">
      <c r="H672" s="232"/>
    </row>
    <row r="673" spans="8:8" ht="15.75" customHeight="1">
      <c r="H673" s="232"/>
    </row>
    <row r="674" spans="8:8" ht="15.75" customHeight="1">
      <c r="H674" s="232"/>
    </row>
    <row r="675" spans="8:8" ht="15.75" customHeight="1">
      <c r="H675" s="232"/>
    </row>
    <row r="676" spans="8:8" ht="15.75" customHeight="1">
      <c r="H676" s="232"/>
    </row>
    <row r="677" spans="8:8" ht="15.75" customHeight="1">
      <c r="H677" s="232"/>
    </row>
    <row r="678" spans="8:8" ht="15.75" customHeight="1">
      <c r="H678" s="232"/>
    </row>
    <row r="679" spans="8:8" ht="15.75" customHeight="1">
      <c r="H679" s="232"/>
    </row>
    <row r="680" spans="8:8" ht="15.75" customHeight="1">
      <c r="H680" s="232"/>
    </row>
    <row r="681" spans="8:8" ht="15.75" customHeight="1">
      <c r="H681" s="232"/>
    </row>
    <row r="682" spans="8:8" ht="15.75" customHeight="1">
      <c r="H682" s="232"/>
    </row>
    <row r="683" spans="8:8" ht="15.75" customHeight="1">
      <c r="H683" s="232"/>
    </row>
    <row r="684" spans="8:8" ht="15.75" customHeight="1">
      <c r="H684" s="232"/>
    </row>
    <row r="685" spans="8:8" ht="15.75" customHeight="1">
      <c r="H685" s="232"/>
    </row>
    <row r="686" spans="8:8" ht="15.75" customHeight="1">
      <c r="H686" s="232"/>
    </row>
    <row r="687" spans="8:8" ht="15.75" customHeight="1">
      <c r="H687" s="232"/>
    </row>
    <row r="688" spans="8:8" ht="15.75" customHeight="1">
      <c r="H688" s="232"/>
    </row>
    <row r="689" spans="8:8" ht="15.75" customHeight="1">
      <c r="H689" s="232"/>
    </row>
    <row r="690" spans="8:8" ht="15.75" customHeight="1">
      <c r="H690" s="232"/>
    </row>
    <row r="691" spans="8:8" ht="15.75" customHeight="1">
      <c r="H691" s="232"/>
    </row>
    <row r="692" spans="8:8" ht="15.75" customHeight="1">
      <c r="H692" s="232"/>
    </row>
    <row r="693" spans="8:8" ht="15.75" customHeight="1">
      <c r="H693" s="232"/>
    </row>
    <row r="694" spans="8:8" ht="15.75" customHeight="1">
      <c r="H694" s="232"/>
    </row>
    <row r="695" spans="8:8" ht="15.75" customHeight="1">
      <c r="H695" s="232"/>
    </row>
    <row r="696" spans="8:8" ht="15.75" customHeight="1">
      <c r="H696" s="232"/>
    </row>
    <row r="697" spans="8:8" ht="15.75" customHeight="1">
      <c r="H697" s="232"/>
    </row>
    <row r="698" spans="8:8" ht="15.75" customHeight="1">
      <c r="H698" s="232"/>
    </row>
    <row r="699" spans="8:8" ht="15.75" customHeight="1">
      <c r="H699" s="232"/>
    </row>
    <row r="700" spans="8:8" ht="15.75" customHeight="1">
      <c r="H700" s="232"/>
    </row>
    <row r="701" spans="8:8" ht="15.75" customHeight="1">
      <c r="H701" s="232"/>
    </row>
    <row r="702" spans="8:8" ht="15.75" customHeight="1">
      <c r="H702" s="232"/>
    </row>
    <row r="703" spans="8:8" ht="15.75" customHeight="1">
      <c r="H703" s="232"/>
    </row>
    <row r="704" spans="8:8" ht="15.75" customHeight="1">
      <c r="H704" s="232"/>
    </row>
    <row r="705" spans="8:8" ht="15.75" customHeight="1">
      <c r="H705" s="232"/>
    </row>
    <row r="706" spans="8:8" ht="15.75" customHeight="1">
      <c r="H706" s="232"/>
    </row>
    <row r="707" spans="8:8" ht="15.75" customHeight="1">
      <c r="H707" s="232"/>
    </row>
    <row r="708" spans="8:8" ht="15.75" customHeight="1">
      <c r="H708" s="232"/>
    </row>
    <row r="709" spans="8:8" ht="15.75" customHeight="1">
      <c r="H709" s="232"/>
    </row>
    <row r="710" spans="8:8" ht="15.75" customHeight="1">
      <c r="H710" s="232"/>
    </row>
    <row r="711" spans="8:8" ht="15.75" customHeight="1">
      <c r="H711" s="232"/>
    </row>
    <row r="712" spans="8:8" ht="15.75" customHeight="1">
      <c r="H712" s="232"/>
    </row>
    <row r="713" spans="8:8" ht="15.75" customHeight="1">
      <c r="H713" s="232"/>
    </row>
    <row r="714" spans="8:8" ht="15.75" customHeight="1">
      <c r="H714" s="232"/>
    </row>
    <row r="715" spans="8:8" ht="15.75" customHeight="1">
      <c r="H715" s="232"/>
    </row>
    <row r="716" spans="8:8" ht="15.75" customHeight="1">
      <c r="H716" s="232"/>
    </row>
    <row r="717" spans="8:8" ht="15.75" customHeight="1">
      <c r="H717" s="232"/>
    </row>
    <row r="718" spans="8:8" ht="15.75" customHeight="1">
      <c r="H718" s="232"/>
    </row>
    <row r="719" spans="8:8" ht="15.75" customHeight="1">
      <c r="H719" s="232"/>
    </row>
    <row r="720" spans="8:8" ht="15.75" customHeight="1">
      <c r="H720" s="232"/>
    </row>
    <row r="721" spans="8:8" ht="15.75" customHeight="1">
      <c r="H721" s="232"/>
    </row>
    <row r="722" spans="8:8" ht="15.75" customHeight="1">
      <c r="H722" s="232"/>
    </row>
    <row r="723" spans="8:8" ht="15.75" customHeight="1">
      <c r="H723" s="232"/>
    </row>
    <row r="724" spans="8:8" ht="15.75" customHeight="1">
      <c r="H724" s="232"/>
    </row>
    <row r="725" spans="8:8" ht="15.75" customHeight="1">
      <c r="H725" s="232"/>
    </row>
    <row r="726" spans="8:8" ht="15.75" customHeight="1">
      <c r="H726" s="232"/>
    </row>
    <row r="727" spans="8:8" ht="15.75" customHeight="1">
      <c r="H727" s="232"/>
    </row>
    <row r="728" spans="8:8" ht="15.75" customHeight="1">
      <c r="H728" s="232"/>
    </row>
    <row r="729" spans="8:8" ht="15.75" customHeight="1">
      <c r="H729" s="232"/>
    </row>
    <row r="730" spans="8:8" ht="15.75" customHeight="1">
      <c r="H730" s="232"/>
    </row>
    <row r="731" spans="8:8" ht="15.75" customHeight="1">
      <c r="H731" s="232"/>
    </row>
    <row r="732" spans="8:8" ht="15.75" customHeight="1">
      <c r="H732" s="232"/>
    </row>
    <row r="733" spans="8:8" ht="15.75" customHeight="1">
      <c r="H733" s="232"/>
    </row>
    <row r="734" spans="8:8" ht="15.75" customHeight="1">
      <c r="H734" s="232"/>
    </row>
    <row r="735" spans="8:8" ht="15.75" customHeight="1">
      <c r="H735" s="232"/>
    </row>
    <row r="736" spans="8:8" ht="15.75" customHeight="1">
      <c r="H736" s="232"/>
    </row>
    <row r="737" spans="8:8" ht="15.75" customHeight="1">
      <c r="H737" s="232"/>
    </row>
    <row r="738" spans="8:8" ht="15.75" customHeight="1">
      <c r="H738" s="232"/>
    </row>
    <row r="739" spans="8:8" ht="15.75" customHeight="1">
      <c r="H739" s="232"/>
    </row>
    <row r="740" spans="8:8" ht="15.75" customHeight="1">
      <c r="H740" s="232"/>
    </row>
    <row r="741" spans="8:8" ht="15.75" customHeight="1">
      <c r="H741" s="232"/>
    </row>
    <row r="742" spans="8:8" ht="15.75" customHeight="1">
      <c r="H742" s="232"/>
    </row>
    <row r="743" spans="8:8" ht="15.75" customHeight="1">
      <c r="H743" s="232"/>
    </row>
    <row r="744" spans="8:8" ht="15.75" customHeight="1">
      <c r="H744" s="232"/>
    </row>
    <row r="745" spans="8:8" ht="15.75" customHeight="1">
      <c r="H745" s="232"/>
    </row>
    <row r="746" spans="8:8" ht="15.75" customHeight="1">
      <c r="H746" s="232"/>
    </row>
    <row r="747" spans="8:8" ht="15.75" customHeight="1">
      <c r="H747" s="232"/>
    </row>
    <row r="748" spans="8:8" ht="15.75" customHeight="1">
      <c r="H748" s="232"/>
    </row>
    <row r="749" spans="8:8" ht="15.75" customHeight="1">
      <c r="H749" s="232"/>
    </row>
    <row r="750" spans="8:8" ht="15.75" customHeight="1">
      <c r="H750" s="232"/>
    </row>
    <row r="751" spans="8:8" ht="15.75" customHeight="1">
      <c r="H751" s="232"/>
    </row>
    <row r="752" spans="8:8" ht="15.75" customHeight="1">
      <c r="H752" s="232"/>
    </row>
    <row r="753" spans="8:8" ht="15.75" customHeight="1">
      <c r="H753" s="232"/>
    </row>
    <row r="754" spans="8:8" ht="15.75" customHeight="1">
      <c r="H754" s="232"/>
    </row>
    <row r="755" spans="8:8" ht="15.75" customHeight="1">
      <c r="H755" s="232"/>
    </row>
    <row r="756" spans="8:8" ht="15.75" customHeight="1">
      <c r="H756" s="232"/>
    </row>
    <row r="757" spans="8:8" ht="15.75" customHeight="1">
      <c r="H757" s="232"/>
    </row>
    <row r="758" spans="8:8" ht="15.75" customHeight="1">
      <c r="H758" s="232"/>
    </row>
    <row r="759" spans="8:8" ht="15.75" customHeight="1">
      <c r="H759" s="232"/>
    </row>
    <row r="760" spans="8:8" ht="15.75" customHeight="1">
      <c r="H760" s="232"/>
    </row>
    <row r="761" spans="8:8" ht="15.75" customHeight="1">
      <c r="H761" s="232"/>
    </row>
    <row r="762" spans="8:8" ht="15.75" customHeight="1">
      <c r="H762" s="232"/>
    </row>
    <row r="763" spans="8:8" ht="15.75" customHeight="1">
      <c r="H763" s="232"/>
    </row>
    <row r="764" spans="8:8" ht="15.75" customHeight="1">
      <c r="H764" s="232"/>
    </row>
    <row r="765" spans="8:8" ht="15.75" customHeight="1">
      <c r="H765" s="232"/>
    </row>
    <row r="766" spans="8:8" ht="15.75" customHeight="1">
      <c r="H766" s="232"/>
    </row>
    <row r="767" spans="8:8" ht="15.75" customHeight="1">
      <c r="H767" s="232"/>
    </row>
    <row r="768" spans="8:8" ht="15.75" customHeight="1">
      <c r="H768" s="232"/>
    </row>
    <row r="769" spans="8:8" ht="15.75" customHeight="1">
      <c r="H769" s="232"/>
    </row>
    <row r="770" spans="8:8" ht="15.75" customHeight="1">
      <c r="H770" s="232"/>
    </row>
    <row r="771" spans="8:8" ht="15.75" customHeight="1">
      <c r="H771" s="232"/>
    </row>
    <row r="772" spans="8:8" ht="15.75" customHeight="1">
      <c r="H772" s="232"/>
    </row>
    <row r="773" spans="8:8" ht="15.75" customHeight="1">
      <c r="H773" s="232"/>
    </row>
    <row r="774" spans="8:8" ht="15.75" customHeight="1">
      <c r="H774" s="232"/>
    </row>
    <row r="775" spans="8:8" ht="15.75" customHeight="1">
      <c r="H775" s="232"/>
    </row>
    <row r="776" spans="8:8" ht="15.75" customHeight="1">
      <c r="H776" s="232"/>
    </row>
    <row r="777" spans="8:8" ht="15.75" customHeight="1">
      <c r="H777" s="232"/>
    </row>
    <row r="778" spans="8:8" ht="15.75" customHeight="1">
      <c r="H778" s="232"/>
    </row>
    <row r="779" spans="8:8" ht="15.75" customHeight="1">
      <c r="H779" s="232"/>
    </row>
    <row r="780" spans="8:8" ht="15.75" customHeight="1">
      <c r="H780" s="232"/>
    </row>
    <row r="781" spans="8:8" ht="15.75" customHeight="1">
      <c r="H781" s="232"/>
    </row>
    <row r="782" spans="8:8" ht="15.75" customHeight="1">
      <c r="H782" s="232"/>
    </row>
    <row r="783" spans="8:8" ht="15.75" customHeight="1">
      <c r="H783" s="232"/>
    </row>
    <row r="784" spans="8:8" ht="15.75" customHeight="1">
      <c r="H784" s="232"/>
    </row>
    <row r="785" spans="8:8" ht="15.75" customHeight="1">
      <c r="H785" s="232"/>
    </row>
    <row r="786" spans="8:8" ht="15.75" customHeight="1">
      <c r="H786" s="232"/>
    </row>
    <row r="787" spans="8:8" ht="15.75" customHeight="1">
      <c r="H787" s="232"/>
    </row>
    <row r="788" spans="8:8" ht="15.75" customHeight="1">
      <c r="H788" s="232"/>
    </row>
    <row r="789" spans="8:8" ht="15.75" customHeight="1">
      <c r="H789" s="232"/>
    </row>
    <row r="790" spans="8:8" ht="15.75" customHeight="1">
      <c r="H790" s="232"/>
    </row>
    <row r="791" spans="8:8" ht="15.75" customHeight="1">
      <c r="H791" s="232"/>
    </row>
    <row r="792" spans="8:8" ht="15.75" customHeight="1">
      <c r="H792" s="232"/>
    </row>
    <row r="793" spans="8:8" ht="15.75" customHeight="1">
      <c r="H793" s="232"/>
    </row>
    <row r="794" spans="8:8" ht="15.75" customHeight="1">
      <c r="H794" s="232"/>
    </row>
    <row r="795" spans="8:8" ht="15.75" customHeight="1">
      <c r="H795" s="232"/>
    </row>
    <row r="796" spans="8:8" ht="15.75" customHeight="1">
      <c r="H796" s="232"/>
    </row>
    <row r="797" spans="8:8" ht="15.75" customHeight="1">
      <c r="H797" s="232"/>
    </row>
    <row r="798" spans="8:8" ht="15.75" customHeight="1">
      <c r="H798" s="232"/>
    </row>
    <row r="799" spans="8:8" ht="15.75" customHeight="1">
      <c r="H799" s="232"/>
    </row>
    <row r="800" spans="8:8" ht="15.75" customHeight="1">
      <c r="H800" s="232"/>
    </row>
    <row r="801" spans="8:8" ht="15.75" customHeight="1">
      <c r="H801" s="232"/>
    </row>
    <row r="802" spans="8:8" ht="15.75" customHeight="1">
      <c r="H802" s="232"/>
    </row>
    <row r="803" spans="8:8" ht="15.75" customHeight="1">
      <c r="H803" s="232"/>
    </row>
    <row r="804" spans="8:8" ht="15.75" customHeight="1">
      <c r="H804" s="232"/>
    </row>
    <row r="805" spans="8:8" ht="15.75" customHeight="1">
      <c r="H805" s="232"/>
    </row>
    <row r="806" spans="8:8" ht="15.75" customHeight="1">
      <c r="H806" s="232"/>
    </row>
    <row r="807" spans="8:8" ht="15.75" customHeight="1">
      <c r="H807" s="232"/>
    </row>
    <row r="808" spans="8:8" ht="15.75" customHeight="1">
      <c r="H808" s="232"/>
    </row>
    <row r="809" spans="8:8" ht="15.75" customHeight="1">
      <c r="H809" s="232"/>
    </row>
    <row r="810" spans="8:8" ht="15.75" customHeight="1">
      <c r="H810" s="232"/>
    </row>
    <row r="811" spans="8:8" ht="15.75" customHeight="1">
      <c r="H811" s="232"/>
    </row>
    <row r="812" spans="8:8" ht="15.75" customHeight="1">
      <c r="H812" s="232"/>
    </row>
    <row r="813" spans="8:8" ht="15.75" customHeight="1">
      <c r="H813" s="232"/>
    </row>
    <row r="814" spans="8:8" ht="15.75" customHeight="1">
      <c r="H814" s="232"/>
    </row>
    <row r="815" spans="8:8" ht="15.75" customHeight="1">
      <c r="H815" s="232"/>
    </row>
    <row r="816" spans="8:8" ht="15.75" customHeight="1">
      <c r="H816" s="232"/>
    </row>
    <row r="817" spans="8:8" ht="15.75" customHeight="1">
      <c r="H817" s="232"/>
    </row>
    <row r="818" spans="8:8" ht="15.75" customHeight="1">
      <c r="H818" s="232"/>
    </row>
    <row r="819" spans="8:8" ht="15.75" customHeight="1">
      <c r="H819" s="232"/>
    </row>
    <row r="820" spans="8:8" ht="15.75" customHeight="1">
      <c r="H820" s="232"/>
    </row>
    <row r="821" spans="8:8" ht="15.75" customHeight="1">
      <c r="H821" s="232"/>
    </row>
    <row r="822" spans="8:8" ht="15.75" customHeight="1">
      <c r="H822" s="232"/>
    </row>
    <row r="823" spans="8:8" ht="15.75" customHeight="1">
      <c r="H823" s="232"/>
    </row>
    <row r="824" spans="8:8" ht="15.75" customHeight="1">
      <c r="H824" s="232"/>
    </row>
    <row r="825" spans="8:8" ht="15.75" customHeight="1">
      <c r="H825" s="232"/>
    </row>
    <row r="826" spans="8:8" ht="15.75" customHeight="1">
      <c r="H826" s="232"/>
    </row>
    <row r="827" spans="8:8" ht="15.75" customHeight="1">
      <c r="H827" s="232"/>
    </row>
    <row r="828" spans="8:8" ht="15.75" customHeight="1">
      <c r="H828" s="232"/>
    </row>
    <row r="829" spans="8:8" ht="15.75" customHeight="1">
      <c r="H829" s="232"/>
    </row>
    <row r="830" spans="8:8" ht="15.75" customHeight="1">
      <c r="H830" s="232"/>
    </row>
    <row r="831" spans="8:8" ht="15.75" customHeight="1">
      <c r="H831" s="232"/>
    </row>
    <row r="832" spans="8:8" ht="15.75" customHeight="1">
      <c r="H832" s="232"/>
    </row>
    <row r="833" spans="8:8" ht="15.75" customHeight="1">
      <c r="H833" s="232"/>
    </row>
    <row r="834" spans="8:8" ht="15.75" customHeight="1">
      <c r="H834" s="232"/>
    </row>
    <row r="835" spans="8:8" ht="15.75" customHeight="1">
      <c r="H835" s="232"/>
    </row>
    <row r="836" spans="8:8" ht="15.75" customHeight="1">
      <c r="H836" s="232"/>
    </row>
    <row r="837" spans="8:8" ht="15.75" customHeight="1">
      <c r="H837" s="232"/>
    </row>
    <row r="838" spans="8:8" ht="15.75" customHeight="1">
      <c r="H838" s="232"/>
    </row>
    <row r="839" spans="8:8" ht="15.75" customHeight="1">
      <c r="H839" s="232"/>
    </row>
    <row r="840" spans="8:8" ht="15.75" customHeight="1">
      <c r="H840" s="232"/>
    </row>
    <row r="841" spans="8:8" ht="15.75" customHeight="1">
      <c r="H841" s="232"/>
    </row>
    <row r="842" spans="8:8" ht="15.75" customHeight="1">
      <c r="H842" s="232"/>
    </row>
    <row r="843" spans="8:8" ht="15.75" customHeight="1">
      <c r="H843" s="232"/>
    </row>
    <row r="844" spans="8:8" ht="15.75" customHeight="1">
      <c r="H844" s="232"/>
    </row>
    <row r="845" spans="8:8" ht="15.75" customHeight="1">
      <c r="H845" s="232"/>
    </row>
    <row r="846" spans="8:8" ht="15.75" customHeight="1">
      <c r="H846" s="232"/>
    </row>
    <row r="847" spans="8:8" ht="15.75" customHeight="1">
      <c r="H847" s="232"/>
    </row>
    <row r="848" spans="8:8" ht="15.75" customHeight="1">
      <c r="H848" s="232"/>
    </row>
    <row r="849" spans="8:8" ht="15.75" customHeight="1">
      <c r="H849" s="232"/>
    </row>
    <row r="850" spans="8:8" ht="15.75" customHeight="1">
      <c r="H850" s="232"/>
    </row>
    <row r="851" spans="8:8" ht="15.75" customHeight="1">
      <c r="H851" s="232"/>
    </row>
    <row r="852" spans="8:8" ht="15.75" customHeight="1">
      <c r="H852" s="232"/>
    </row>
    <row r="853" spans="8:8" ht="15.75" customHeight="1">
      <c r="H853" s="232"/>
    </row>
    <row r="854" spans="8:8" ht="15.75" customHeight="1">
      <c r="H854" s="232"/>
    </row>
    <row r="855" spans="8:8" ht="15.75" customHeight="1">
      <c r="H855" s="232"/>
    </row>
    <row r="856" spans="8:8" ht="15.75" customHeight="1">
      <c r="H856" s="232"/>
    </row>
    <row r="857" spans="8:8" ht="15.75" customHeight="1">
      <c r="H857" s="232"/>
    </row>
    <row r="858" spans="8:8" ht="15.75" customHeight="1">
      <c r="H858" s="232"/>
    </row>
    <row r="859" spans="8:8" ht="15.75" customHeight="1">
      <c r="H859" s="232"/>
    </row>
    <row r="860" spans="8:8" ht="15.75" customHeight="1">
      <c r="H860" s="232"/>
    </row>
    <row r="861" spans="8:8" ht="15.75" customHeight="1">
      <c r="H861" s="232"/>
    </row>
    <row r="862" spans="8:8" ht="15.75" customHeight="1">
      <c r="H862" s="232"/>
    </row>
    <row r="863" spans="8:8" ht="15.75" customHeight="1">
      <c r="H863" s="232"/>
    </row>
    <row r="864" spans="8:8" ht="15.75" customHeight="1">
      <c r="H864" s="232"/>
    </row>
    <row r="865" spans="8:8" ht="15.75" customHeight="1">
      <c r="H865" s="232"/>
    </row>
    <row r="866" spans="8:8" ht="15.75" customHeight="1">
      <c r="H866" s="232"/>
    </row>
    <row r="867" spans="8:8" ht="15.75" customHeight="1">
      <c r="H867" s="232"/>
    </row>
    <row r="868" spans="8:8" ht="15.75" customHeight="1">
      <c r="H868" s="232"/>
    </row>
    <row r="869" spans="8:8" ht="15.75" customHeight="1">
      <c r="H869" s="232"/>
    </row>
    <row r="870" spans="8:8" ht="15.75" customHeight="1">
      <c r="H870" s="232"/>
    </row>
    <row r="871" spans="8:8" ht="15.75" customHeight="1">
      <c r="H871" s="232"/>
    </row>
    <row r="872" spans="8:8" ht="15.75" customHeight="1">
      <c r="H872" s="232"/>
    </row>
    <row r="873" spans="8:8" ht="15.75" customHeight="1">
      <c r="H873" s="232"/>
    </row>
    <row r="874" spans="8:8" ht="15.75" customHeight="1">
      <c r="H874" s="232"/>
    </row>
    <row r="875" spans="8:8" ht="15.75" customHeight="1">
      <c r="H875" s="232"/>
    </row>
    <row r="876" spans="8:8" ht="15.75" customHeight="1">
      <c r="H876" s="232"/>
    </row>
    <row r="877" spans="8:8" ht="15.75" customHeight="1">
      <c r="H877" s="232"/>
    </row>
    <row r="878" spans="8:8" ht="15.75" customHeight="1">
      <c r="H878" s="232"/>
    </row>
    <row r="879" spans="8:8" ht="15.75" customHeight="1">
      <c r="H879" s="232"/>
    </row>
    <row r="880" spans="8:8" ht="15.75" customHeight="1">
      <c r="H880" s="232"/>
    </row>
    <row r="881" spans="8:8" ht="15.75" customHeight="1">
      <c r="H881" s="232"/>
    </row>
    <row r="882" spans="8:8" ht="15.75" customHeight="1">
      <c r="H882" s="232"/>
    </row>
    <row r="883" spans="8:8" ht="15.75" customHeight="1">
      <c r="H883" s="232"/>
    </row>
    <row r="884" spans="8:8" ht="15.75" customHeight="1">
      <c r="H884" s="232"/>
    </row>
    <row r="885" spans="8:8" ht="15.75" customHeight="1">
      <c r="H885" s="232"/>
    </row>
    <row r="886" spans="8:8" ht="15.75" customHeight="1">
      <c r="H886" s="232"/>
    </row>
    <row r="887" spans="8:8" ht="15.75" customHeight="1">
      <c r="H887" s="232"/>
    </row>
    <row r="888" spans="8:8" ht="15.75" customHeight="1">
      <c r="H888" s="232"/>
    </row>
    <row r="889" spans="8:8" ht="15.75" customHeight="1">
      <c r="H889" s="232"/>
    </row>
    <row r="890" spans="8:8" ht="15.75" customHeight="1">
      <c r="H890" s="232"/>
    </row>
    <row r="891" spans="8:8" ht="15.75" customHeight="1">
      <c r="H891" s="232"/>
    </row>
    <row r="892" spans="8:8" ht="15.75" customHeight="1">
      <c r="H892" s="232"/>
    </row>
    <row r="893" spans="8:8" ht="15.75" customHeight="1">
      <c r="H893" s="232"/>
    </row>
    <row r="894" spans="8:8" ht="15.75" customHeight="1">
      <c r="H894" s="232"/>
    </row>
    <row r="895" spans="8:8" ht="15.75" customHeight="1">
      <c r="H895" s="232"/>
    </row>
    <row r="896" spans="8:8" ht="15.75" customHeight="1">
      <c r="H896" s="232"/>
    </row>
    <row r="897" spans="8:8" ht="15.75" customHeight="1">
      <c r="H897" s="232"/>
    </row>
    <row r="898" spans="8:8" ht="15.75" customHeight="1">
      <c r="H898" s="232"/>
    </row>
    <row r="899" spans="8:8" ht="15.75" customHeight="1">
      <c r="H899" s="232"/>
    </row>
    <row r="900" spans="8:8" ht="15.75" customHeight="1">
      <c r="H900" s="232"/>
    </row>
    <row r="901" spans="8:8" ht="15.75" customHeight="1">
      <c r="H901" s="232"/>
    </row>
    <row r="902" spans="8:8" ht="15.75" customHeight="1">
      <c r="H902" s="232"/>
    </row>
    <row r="903" spans="8:8" ht="15.75" customHeight="1">
      <c r="H903" s="232"/>
    </row>
    <row r="904" spans="8:8" ht="15.75" customHeight="1">
      <c r="H904" s="232"/>
    </row>
    <row r="905" spans="8:8" ht="15.75" customHeight="1">
      <c r="H905" s="232"/>
    </row>
    <row r="906" spans="8:8" ht="15.75" customHeight="1">
      <c r="H906" s="232"/>
    </row>
    <row r="907" spans="8:8" ht="15.75" customHeight="1">
      <c r="H907" s="232"/>
    </row>
    <row r="908" spans="8:8" ht="15.75" customHeight="1">
      <c r="H908" s="232"/>
    </row>
    <row r="909" spans="8:8" ht="15.75" customHeight="1">
      <c r="H909" s="232"/>
    </row>
    <row r="910" spans="8:8" ht="15.75" customHeight="1">
      <c r="H910" s="232"/>
    </row>
    <row r="911" spans="8:8" ht="15.75" customHeight="1">
      <c r="H911" s="232"/>
    </row>
    <row r="912" spans="8:8" ht="15.75" customHeight="1">
      <c r="H912" s="232"/>
    </row>
    <row r="913" spans="8:8" ht="15.75" customHeight="1">
      <c r="H913" s="232"/>
    </row>
    <row r="914" spans="8:8" ht="15.75" customHeight="1">
      <c r="H914" s="232"/>
    </row>
    <row r="915" spans="8:8" ht="15.75" customHeight="1">
      <c r="H915" s="232"/>
    </row>
    <row r="916" spans="8:8" ht="15.75" customHeight="1">
      <c r="H916" s="232"/>
    </row>
    <row r="917" spans="8:8" ht="15.75" customHeight="1">
      <c r="H917" s="232"/>
    </row>
    <row r="918" spans="8:8" ht="15.75" customHeight="1">
      <c r="H918" s="232"/>
    </row>
    <row r="919" spans="8:8" ht="15.75" customHeight="1">
      <c r="H919" s="232"/>
    </row>
    <row r="920" spans="8:8" ht="15.75" customHeight="1">
      <c r="H920" s="232"/>
    </row>
    <row r="921" spans="8:8" ht="15.75" customHeight="1">
      <c r="H921" s="232"/>
    </row>
    <row r="922" spans="8:8" ht="15.75" customHeight="1">
      <c r="H922" s="232"/>
    </row>
    <row r="923" spans="8:8" ht="15.75" customHeight="1">
      <c r="H923" s="232"/>
    </row>
    <row r="924" spans="8:8" ht="15.75" customHeight="1">
      <c r="H924" s="232"/>
    </row>
    <row r="925" spans="8:8" ht="15.75" customHeight="1">
      <c r="H925" s="232"/>
    </row>
    <row r="926" spans="8:8" ht="15.75" customHeight="1">
      <c r="H926" s="232"/>
    </row>
    <row r="927" spans="8:8" ht="15.75" customHeight="1">
      <c r="H927" s="232"/>
    </row>
    <row r="928" spans="8:8" ht="15.75" customHeight="1">
      <c r="H928" s="232"/>
    </row>
    <row r="929" spans="8:8" ht="15.75" customHeight="1">
      <c r="H929" s="232"/>
    </row>
    <row r="930" spans="8:8" ht="15.75" customHeight="1">
      <c r="H930" s="232"/>
    </row>
    <row r="931" spans="8:8" ht="15.75" customHeight="1">
      <c r="H931" s="232"/>
    </row>
    <row r="932" spans="8:8" ht="15.75" customHeight="1">
      <c r="H932" s="232"/>
    </row>
    <row r="933" spans="8:8" ht="15.75" customHeight="1">
      <c r="H933" s="232"/>
    </row>
    <row r="934" spans="8:8" ht="15.75" customHeight="1">
      <c r="H934" s="232"/>
    </row>
    <row r="935" spans="8:8" ht="15.75" customHeight="1">
      <c r="H935" s="232"/>
    </row>
    <row r="936" spans="8:8" ht="15.75" customHeight="1">
      <c r="H936" s="232"/>
    </row>
    <row r="937" spans="8:8" ht="15.75" customHeight="1">
      <c r="H937" s="232"/>
    </row>
    <row r="938" spans="8:8" ht="15.75" customHeight="1">
      <c r="H938" s="232"/>
    </row>
    <row r="939" spans="8:8" ht="15.75" customHeight="1">
      <c r="H939" s="232"/>
    </row>
    <row r="940" spans="8:8" ht="15.75" customHeight="1">
      <c r="H940" s="232"/>
    </row>
    <row r="941" spans="8:8" ht="15.75" customHeight="1">
      <c r="H941" s="232"/>
    </row>
    <row r="942" spans="8:8" ht="15.75" customHeight="1">
      <c r="H942" s="232"/>
    </row>
    <row r="943" spans="8:8" ht="15.75" customHeight="1">
      <c r="H943" s="232"/>
    </row>
    <row r="944" spans="8:8" ht="15.75" customHeight="1">
      <c r="H944" s="232"/>
    </row>
    <row r="945" spans="8:8" ht="15.75" customHeight="1">
      <c r="H945" s="232"/>
    </row>
    <row r="946" spans="8:8" ht="15.75" customHeight="1">
      <c r="H946" s="232"/>
    </row>
    <row r="947" spans="8:8" ht="15.75" customHeight="1">
      <c r="H947" s="232"/>
    </row>
    <row r="948" spans="8:8" ht="15.75" customHeight="1">
      <c r="H948" s="232"/>
    </row>
    <row r="949" spans="8:8" ht="15.75" customHeight="1">
      <c r="H949" s="232"/>
    </row>
    <row r="950" spans="8:8" ht="15.75" customHeight="1">
      <c r="H950" s="232"/>
    </row>
    <row r="951" spans="8:8" ht="15.75" customHeight="1">
      <c r="H951" s="232"/>
    </row>
    <row r="952" spans="8:8" ht="15.75" customHeight="1">
      <c r="H952" s="232"/>
    </row>
    <row r="953" spans="8:8" ht="15.75" customHeight="1">
      <c r="H953" s="232"/>
    </row>
    <row r="954" spans="8:8" ht="15.75" customHeight="1">
      <c r="H954" s="232"/>
    </row>
    <row r="955" spans="8:8" ht="15.75" customHeight="1">
      <c r="H955" s="232"/>
    </row>
    <row r="956" spans="8:8" ht="15.75" customHeight="1">
      <c r="H956" s="232"/>
    </row>
    <row r="957" spans="8:8" ht="15.75" customHeight="1">
      <c r="H957" s="232"/>
    </row>
    <row r="958" spans="8:8" ht="15.75" customHeight="1">
      <c r="H958" s="232"/>
    </row>
    <row r="959" spans="8:8" ht="15.75" customHeight="1">
      <c r="H959" s="232"/>
    </row>
    <row r="960" spans="8:8" ht="15.75" customHeight="1">
      <c r="H960" s="232"/>
    </row>
    <row r="961" spans="8:8" ht="15.75" customHeight="1">
      <c r="H961" s="232"/>
    </row>
    <row r="962" spans="8:8" ht="15.75" customHeight="1">
      <c r="H962" s="232"/>
    </row>
    <row r="963" spans="8:8" ht="15.75" customHeight="1">
      <c r="H963" s="232"/>
    </row>
    <row r="964" spans="8:8" ht="15.75" customHeight="1">
      <c r="H964" s="232"/>
    </row>
    <row r="965" spans="8:8" ht="15.75" customHeight="1">
      <c r="H965" s="232"/>
    </row>
    <row r="966" spans="8:8" ht="15.75" customHeight="1">
      <c r="H966" s="232"/>
    </row>
    <row r="967" spans="8:8" ht="15.75" customHeight="1">
      <c r="H967" s="232"/>
    </row>
    <row r="968" spans="8:8" ht="15.75" customHeight="1">
      <c r="H968" s="232"/>
    </row>
    <row r="969" spans="8:8" ht="15.75" customHeight="1">
      <c r="H969" s="232"/>
    </row>
    <row r="970" spans="8:8" ht="15.75" customHeight="1">
      <c r="H970" s="232"/>
    </row>
    <row r="971" spans="8:8" ht="15.75" customHeight="1">
      <c r="H971" s="232"/>
    </row>
    <row r="972" spans="8:8" ht="15.75" customHeight="1">
      <c r="H972" s="232"/>
    </row>
    <row r="973" spans="8:8" ht="15.75" customHeight="1">
      <c r="H973" s="232"/>
    </row>
    <row r="974" spans="8:8" ht="15.75" customHeight="1">
      <c r="H974" s="232"/>
    </row>
    <row r="975" spans="8:8" ht="15.75" customHeight="1">
      <c r="H975" s="232"/>
    </row>
    <row r="976" spans="8:8" ht="15.75" customHeight="1">
      <c r="H976" s="232"/>
    </row>
    <row r="977" spans="8:8" ht="15.75" customHeight="1">
      <c r="H977" s="232"/>
    </row>
    <row r="978" spans="8:8" ht="15.75" customHeight="1">
      <c r="H978" s="232"/>
    </row>
    <row r="979" spans="8:8" ht="15.75" customHeight="1">
      <c r="H979" s="232"/>
    </row>
    <row r="980" spans="8:8" ht="15.75" customHeight="1">
      <c r="H980" s="232"/>
    </row>
    <row r="981" spans="8:8" ht="15.75" customHeight="1">
      <c r="H981" s="232"/>
    </row>
    <row r="982" spans="8:8" ht="15.75" customHeight="1">
      <c r="H982" s="232"/>
    </row>
    <row r="983" spans="8:8" ht="15.75" customHeight="1">
      <c r="H983" s="232"/>
    </row>
    <row r="984" spans="8:8" ht="15.75" customHeight="1">
      <c r="H984" s="232"/>
    </row>
    <row r="985" spans="8:8" ht="15.75" customHeight="1">
      <c r="H985" s="232"/>
    </row>
    <row r="986" spans="8:8" ht="15.75" customHeight="1">
      <c r="H986" s="232"/>
    </row>
    <row r="987" spans="8:8" ht="15.75" customHeight="1">
      <c r="H987" s="232"/>
    </row>
    <row r="988" spans="8:8" ht="15.75" customHeight="1">
      <c r="H988" s="232"/>
    </row>
    <row r="989" spans="8:8" ht="15.75" customHeight="1">
      <c r="H989" s="232"/>
    </row>
    <row r="990" spans="8:8" ht="15.75" customHeight="1">
      <c r="H990" s="232"/>
    </row>
    <row r="991" spans="8:8" ht="15.75" customHeight="1">
      <c r="H991" s="232"/>
    </row>
    <row r="992" spans="8:8" ht="15.75" customHeight="1">
      <c r="H992" s="232"/>
    </row>
    <row r="993" spans="8:8" ht="15.75" customHeight="1">
      <c r="H993" s="232"/>
    </row>
    <row r="994" spans="8:8" ht="15.75" customHeight="1">
      <c r="H994" s="232"/>
    </row>
    <row r="995" spans="8:8" ht="15.75" customHeight="1">
      <c r="H995" s="232"/>
    </row>
    <row r="996" spans="8:8" ht="15.75" customHeight="1">
      <c r="H996" s="232"/>
    </row>
    <row r="997" spans="8:8" ht="15.75" customHeight="1">
      <c r="H997" s="232"/>
    </row>
    <row r="998" spans="8:8" ht="15.75" customHeight="1">
      <c r="H998" s="232"/>
    </row>
    <row r="999" spans="8:8" ht="15.75" customHeight="1">
      <c r="H999" s="232"/>
    </row>
    <row r="1000" spans="8:8" ht="15.75" customHeight="1">
      <c r="H1000" s="232"/>
    </row>
  </sheetData>
  <mergeCells count="20">
    <mergeCell ref="C3:C5"/>
    <mergeCell ref="D3:D5"/>
    <mergeCell ref="E3:E5"/>
    <mergeCell ref="F3:F4"/>
    <mergeCell ref="G3:G4"/>
    <mergeCell ref="I3:J4"/>
    <mergeCell ref="Q4:R4"/>
    <mergeCell ref="S4:T4"/>
    <mergeCell ref="U4:V4"/>
    <mergeCell ref="H3:H5"/>
    <mergeCell ref="W4:X4"/>
    <mergeCell ref="AI5:AJ5"/>
    <mergeCell ref="K3:T3"/>
    <mergeCell ref="U3:Z3"/>
    <mergeCell ref="AA3:AB4"/>
    <mergeCell ref="AC3:AC4"/>
    <mergeCell ref="K4:L4"/>
    <mergeCell ref="M4:N4"/>
    <mergeCell ref="O4:P4"/>
    <mergeCell ref="Y4:Z4"/>
  </mergeCells>
  <pageMargins left="0.511811024" right="0.511811024" top="0.78740157499999996" bottom="0.78740157499999996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Z1000"/>
  <sheetViews>
    <sheetView showGridLines="0" workbookViewId="0">
      <selection activeCell="B30" sqref="B30"/>
    </sheetView>
  </sheetViews>
  <sheetFormatPr defaultColWidth="14.42578125" defaultRowHeight="15" customHeight="1"/>
  <cols>
    <col min="1" max="1" width="10.42578125" customWidth="1"/>
    <col min="2" max="2" width="51.7109375" customWidth="1"/>
    <col min="3" max="3" width="27.85546875" customWidth="1"/>
    <col min="4" max="4" width="5.28515625" customWidth="1"/>
    <col min="5" max="5" width="7" customWidth="1"/>
    <col min="6" max="6" width="4.42578125" customWidth="1"/>
    <col min="7" max="7" width="6.140625" customWidth="1"/>
    <col min="8" max="8" width="7.28515625" customWidth="1"/>
    <col min="9" max="9" width="8" customWidth="1"/>
    <col min="10" max="10" width="11.5703125" customWidth="1"/>
    <col min="11" max="11" width="36" customWidth="1"/>
    <col min="12" max="12" width="9.85546875" customWidth="1"/>
    <col min="13" max="13" width="7" customWidth="1"/>
    <col min="14" max="14" width="4.42578125" customWidth="1"/>
    <col min="15" max="15" width="6.140625" customWidth="1"/>
    <col min="16" max="16" width="7.28515625" customWidth="1"/>
    <col min="17" max="17" width="9" customWidth="1"/>
    <col min="18" max="18" width="9.5703125" customWidth="1"/>
    <col min="19" max="20" width="8.7109375" customWidth="1"/>
  </cols>
  <sheetData>
    <row r="1" spans="1:26" ht="14.45">
      <c r="A1" s="247" t="s">
        <v>302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7"/>
      <c r="S1" s="12"/>
      <c r="T1" s="12"/>
      <c r="U1" s="12"/>
      <c r="V1" s="12"/>
      <c r="W1" s="12"/>
      <c r="X1" s="12"/>
      <c r="Y1" s="12"/>
      <c r="Z1" s="12"/>
    </row>
    <row r="2" spans="1:26" ht="14.45">
      <c r="A2" s="358"/>
      <c r="B2" s="359"/>
      <c r="C2" s="248" t="s">
        <v>303</v>
      </c>
      <c r="D2" s="360"/>
      <c r="E2" s="360"/>
      <c r="F2" s="360"/>
      <c r="G2" s="360"/>
      <c r="H2" s="360"/>
      <c r="I2" s="360"/>
      <c r="J2" s="361"/>
      <c r="K2" s="249" t="s">
        <v>304</v>
      </c>
      <c r="L2" s="360"/>
      <c r="M2" s="360"/>
      <c r="N2" s="360"/>
      <c r="O2" s="360"/>
      <c r="P2" s="360"/>
      <c r="Q2" s="360"/>
      <c r="R2" s="361"/>
      <c r="S2" s="12" t="s">
        <v>305</v>
      </c>
      <c r="T2" s="12"/>
      <c r="U2" s="12"/>
      <c r="V2" s="12"/>
      <c r="W2" s="12"/>
      <c r="X2" s="12"/>
      <c r="Y2" s="12"/>
      <c r="Z2" s="12"/>
    </row>
    <row r="3" spans="1:26" ht="21.6">
      <c r="A3" s="251" t="s">
        <v>306</v>
      </c>
      <c r="B3" s="250" t="s">
        <v>307</v>
      </c>
      <c r="C3" s="362" t="s">
        <v>75</v>
      </c>
      <c r="D3" s="363"/>
      <c r="E3" s="113" t="s">
        <v>308</v>
      </c>
      <c r="F3" s="113" t="s">
        <v>309</v>
      </c>
      <c r="G3" s="114" t="s">
        <v>310</v>
      </c>
      <c r="H3" s="113" t="s">
        <v>311</v>
      </c>
      <c r="I3" s="113" t="s">
        <v>312</v>
      </c>
      <c r="J3" s="115" t="s">
        <v>313</v>
      </c>
      <c r="K3" s="364" t="s">
        <v>75</v>
      </c>
      <c r="L3" s="363"/>
      <c r="M3" s="116" t="s">
        <v>308</v>
      </c>
      <c r="N3" s="116" t="s">
        <v>309</v>
      </c>
      <c r="O3" s="117" t="s">
        <v>310</v>
      </c>
      <c r="P3" s="116" t="s">
        <v>311</v>
      </c>
      <c r="Q3" s="116" t="s">
        <v>312</v>
      </c>
      <c r="R3" s="118" t="s">
        <v>313</v>
      </c>
      <c r="S3" s="119" t="s">
        <v>314</v>
      </c>
      <c r="T3" s="12"/>
      <c r="U3" s="12"/>
      <c r="V3" s="12"/>
      <c r="W3" s="12"/>
      <c r="X3" s="12"/>
      <c r="Y3" s="12"/>
      <c r="Z3" s="12"/>
    </row>
    <row r="4" spans="1:26" ht="14.45">
      <c r="A4" s="365"/>
      <c r="B4" s="365"/>
      <c r="C4" s="120" t="s">
        <v>315</v>
      </c>
      <c r="D4" s="121" t="s">
        <v>316</v>
      </c>
      <c r="E4" s="122">
        <v>1</v>
      </c>
      <c r="F4" s="122">
        <v>2</v>
      </c>
      <c r="G4" s="366">
        <v>3</v>
      </c>
      <c r="H4" s="122" t="s">
        <v>317</v>
      </c>
      <c r="I4" s="122">
        <v>5</v>
      </c>
      <c r="J4" s="123" t="s">
        <v>318</v>
      </c>
      <c r="K4" s="124" t="s">
        <v>315</v>
      </c>
      <c r="L4" s="125" t="s">
        <v>316</v>
      </c>
      <c r="M4" s="126">
        <v>1</v>
      </c>
      <c r="N4" s="126">
        <v>2</v>
      </c>
      <c r="O4" s="367">
        <v>3</v>
      </c>
      <c r="P4" s="126" t="s">
        <v>317</v>
      </c>
      <c r="Q4" s="126">
        <v>5</v>
      </c>
      <c r="R4" s="127" t="s">
        <v>318</v>
      </c>
      <c r="S4" s="12"/>
      <c r="T4" s="12"/>
      <c r="U4" s="12"/>
      <c r="V4" s="12"/>
      <c r="W4" s="12"/>
      <c r="X4" s="12"/>
      <c r="Y4" s="12"/>
      <c r="Z4" s="12"/>
    </row>
    <row r="5" spans="1:26" ht="14.45">
      <c r="A5" s="128">
        <v>1</v>
      </c>
      <c r="B5" s="129" t="s">
        <v>319</v>
      </c>
      <c r="C5" s="130"/>
      <c r="D5" s="131"/>
      <c r="E5" s="132"/>
      <c r="F5" s="132"/>
      <c r="G5" s="133"/>
      <c r="H5" s="134"/>
      <c r="I5" s="134"/>
      <c r="J5" s="135"/>
      <c r="K5" s="136"/>
      <c r="L5" s="137"/>
      <c r="M5" s="138"/>
      <c r="N5" s="138"/>
      <c r="O5" s="139"/>
      <c r="P5" s="140"/>
      <c r="Q5" s="140"/>
      <c r="R5" s="141"/>
      <c r="S5" s="12"/>
      <c r="T5" s="12"/>
      <c r="U5" s="12"/>
      <c r="V5" s="12"/>
      <c r="W5" s="12"/>
      <c r="X5" s="12"/>
      <c r="Y5" s="12"/>
      <c r="Z5" s="12"/>
    </row>
    <row r="6" spans="1:26" ht="14.45">
      <c r="A6" s="252" t="s">
        <v>320</v>
      </c>
      <c r="B6" s="143"/>
      <c r="C6" s="144" t="str">
        <f>'IAPEC-Equipe-Bolsas'!D43</f>
        <v>Engenheiro coordenador</v>
      </c>
      <c r="D6" s="145" t="str">
        <f>'IAPEC-Equipe-Bolsas'!C43</f>
        <v>P8061</v>
      </c>
      <c r="E6" s="146" t="s">
        <v>107</v>
      </c>
      <c r="F6" s="146">
        <f>'IAPEC-Equipe-Bolsas'!B43</f>
        <v>1</v>
      </c>
      <c r="G6" s="368">
        <f>'IAPEC-Equipe-Bolsas'!A43</f>
        <v>24</v>
      </c>
      <c r="H6" s="147">
        <f t="shared" ref="H6:H8" si="0">F6*G6</f>
        <v>24</v>
      </c>
      <c r="I6" s="147">
        <f>'IAPEC-Equipe-Bolsas'!AE43</f>
        <v>37785.603425019741</v>
      </c>
      <c r="J6" s="147">
        <f t="shared" ref="J6:J8" si="1">H6*I6</f>
        <v>906854.48220047378</v>
      </c>
      <c r="K6" s="369" t="s">
        <v>321</v>
      </c>
      <c r="L6" s="148" t="s">
        <v>189</v>
      </c>
      <c r="M6" s="149" t="s">
        <v>107</v>
      </c>
      <c r="N6" s="149">
        <f t="shared" ref="N6:O6" si="2">F6</f>
        <v>1</v>
      </c>
      <c r="O6" s="370">
        <f t="shared" si="2"/>
        <v>24</v>
      </c>
      <c r="P6" s="150">
        <f t="shared" ref="P6:P8" si="3">N6*O6</f>
        <v>24</v>
      </c>
      <c r="Q6" s="151">
        <f t="shared" ref="Q6:Q20" si="4">I6*S6</f>
        <v>10584.780199889636</v>
      </c>
      <c r="R6" s="151">
        <f t="shared" ref="R6:R8" si="5">P6*Q6</f>
        <v>254034.72479735126</v>
      </c>
      <c r="S6" s="152">
        <v>0.28012733000000001</v>
      </c>
      <c r="T6" s="12"/>
      <c r="U6" s="12"/>
      <c r="V6" s="12"/>
      <c r="W6" s="12"/>
      <c r="X6" s="12"/>
      <c r="Y6" s="12"/>
      <c r="Z6" s="12"/>
    </row>
    <row r="7" spans="1:26" ht="14.45">
      <c r="A7" s="371"/>
      <c r="B7" s="143" t="str">
        <f>'Composição Geral'!B14</f>
        <v>Fase 1 - Implementação do Projeto</v>
      </c>
      <c r="C7" s="144" t="str">
        <f>'IAPEC-Equipe-Bolsas'!D48</f>
        <v>Engenheiro de projetos pleno</v>
      </c>
      <c r="D7" s="145" t="str">
        <f>'IAPEC-Equipe-Bolsas'!C48</f>
        <v>P8066</v>
      </c>
      <c r="E7" s="146" t="s">
        <v>107</v>
      </c>
      <c r="F7" s="146">
        <f>'IAPEC-Equipe-Bolsas'!B48</f>
        <v>1</v>
      </c>
      <c r="G7" s="368">
        <f>'IAPEC-Equipe-Bolsas'!A48</f>
        <v>24</v>
      </c>
      <c r="H7" s="147">
        <f t="shared" si="0"/>
        <v>24</v>
      </c>
      <c r="I7" s="147">
        <f>'IAPEC-Equipe-Bolsas'!AE48</f>
        <v>25232.673124359491</v>
      </c>
      <c r="J7" s="147">
        <f t="shared" si="1"/>
        <v>605584.15498462785</v>
      </c>
      <c r="K7" s="369" t="s">
        <v>322</v>
      </c>
      <c r="L7" s="148" t="s">
        <v>201</v>
      </c>
      <c r="M7" s="149" t="s">
        <v>107</v>
      </c>
      <c r="N7" s="149">
        <f t="shared" ref="N7:O7" si="6">F7</f>
        <v>1</v>
      </c>
      <c r="O7" s="370">
        <f t="shared" si="6"/>
        <v>24</v>
      </c>
      <c r="P7" s="150">
        <f t="shared" si="3"/>
        <v>24</v>
      </c>
      <c r="Q7" s="151">
        <f t="shared" si="4"/>
        <v>8142.1400268372827</v>
      </c>
      <c r="R7" s="151">
        <f t="shared" si="5"/>
        <v>195411.36064409479</v>
      </c>
      <c r="S7" s="152">
        <v>0.32268242000000003</v>
      </c>
      <c r="T7" s="12"/>
      <c r="U7" s="12"/>
      <c r="V7" s="12"/>
      <c r="W7" s="12"/>
      <c r="X7" s="12"/>
      <c r="Y7" s="12"/>
      <c r="Z7" s="12"/>
    </row>
    <row r="8" spans="1:26" ht="14.45">
      <c r="A8" s="371"/>
      <c r="B8" s="143"/>
      <c r="C8" s="144" t="str">
        <f>'IAPEC-Equipe-Bolsas'!D47</f>
        <v>Engenheiro de projetos júnior</v>
      </c>
      <c r="D8" s="145" t="str">
        <f>'IAPEC-Equipe-Bolsas'!C47</f>
        <v>P8065</v>
      </c>
      <c r="E8" s="146" t="s">
        <v>107</v>
      </c>
      <c r="F8" s="146">
        <f>'IAPEC-Equipe-Bolsas'!B47</f>
        <v>1</v>
      </c>
      <c r="G8" s="372">
        <f>'IAPEC-Equipe-Bolsas'!A47</f>
        <v>12</v>
      </c>
      <c r="H8" s="147">
        <f t="shared" si="0"/>
        <v>12</v>
      </c>
      <c r="I8" s="147">
        <f>'IAPEC-Equipe-Bolsas'!AE47</f>
        <v>23444.999098383996</v>
      </c>
      <c r="J8" s="147">
        <f t="shared" si="1"/>
        <v>281339.98918060795</v>
      </c>
      <c r="K8" s="369" t="s">
        <v>323</v>
      </c>
      <c r="L8" s="148" t="s">
        <v>198</v>
      </c>
      <c r="M8" s="149" t="s">
        <v>107</v>
      </c>
      <c r="N8" s="149">
        <f t="shared" ref="N8:O8" si="7">F8</f>
        <v>1</v>
      </c>
      <c r="O8" s="370">
        <f t="shared" si="7"/>
        <v>12</v>
      </c>
      <c r="P8" s="150">
        <f t="shared" si="3"/>
        <v>12</v>
      </c>
      <c r="Q8" s="151">
        <f t="shared" si="4"/>
        <v>7121.5202274302264</v>
      </c>
      <c r="R8" s="151">
        <f t="shared" si="5"/>
        <v>85458.24272916271</v>
      </c>
      <c r="S8" s="152">
        <v>0.30375434000000001</v>
      </c>
      <c r="T8" s="12"/>
      <c r="U8" s="12"/>
      <c r="V8" s="12"/>
      <c r="W8" s="12"/>
      <c r="X8" s="12"/>
      <c r="Y8" s="12"/>
      <c r="Z8" s="12"/>
    </row>
    <row r="9" spans="1:26" ht="14.45">
      <c r="A9" s="371"/>
      <c r="B9" s="143"/>
      <c r="C9" s="144"/>
      <c r="D9" s="145"/>
      <c r="E9" s="146"/>
      <c r="F9" s="146"/>
      <c r="G9" s="372"/>
      <c r="H9" s="147"/>
      <c r="I9" s="147"/>
      <c r="J9" s="147"/>
      <c r="K9" s="369"/>
      <c r="L9" s="148"/>
      <c r="M9" s="149"/>
      <c r="N9" s="149"/>
      <c r="O9" s="370"/>
      <c r="P9" s="150"/>
      <c r="Q9" s="151">
        <f t="shared" si="4"/>
        <v>0</v>
      </c>
      <c r="R9" s="151"/>
      <c r="S9" s="152"/>
      <c r="T9" s="12"/>
      <c r="U9" s="12"/>
      <c r="V9" s="12"/>
      <c r="W9" s="12"/>
      <c r="X9" s="12"/>
      <c r="Y9" s="12"/>
      <c r="Z9" s="12"/>
    </row>
    <row r="10" spans="1:26" ht="14.45">
      <c r="A10" s="371"/>
      <c r="B10" s="143" t="str">
        <f>'Composição Geral'!B18</f>
        <v>Fase 2 - Implementação do Sistema</v>
      </c>
      <c r="C10" s="144" t="str">
        <f>'IAPEC-Equipe-Bolsas'!D18</f>
        <v>Auxiliar - Nível Médio</v>
      </c>
      <c r="D10" s="145" t="str">
        <f>'IAPEC-Equipe-Bolsas'!C18</f>
        <v>P8025</v>
      </c>
      <c r="E10" s="146" t="s">
        <v>107</v>
      </c>
      <c r="F10" s="146">
        <f>'IAPEC-Equipe-Bolsas'!B18</f>
        <v>2</v>
      </c>
      <c r="G10" s="372">
        <f>'IAPEC-Equipe-Bolsas'!A18</f>
        <v>24</v>
      </c>
      <c r="H10" s="147">
        <f t="shared" ref="H10:H12" si="8">F10*G10</f>
        <v>48</v>
      </c>
      <c r="I10" s="147">
        <f>'IAPEC-Equipe-Bolsas'!AE18</f>
        <v>4231.7869397299373</v>
      </c>
      <c r="J10" s="147">
        <f t="shared" ref="J10:J12" si="9">H10*I10</f>
        <v>203125.77310703701</v>
      </c>
      <c r="K10" s="369" t="s">
        <v>324</v>
      </c>
      <c r="L10" s="148" t="s">
        <v>325</v>
      </c>
      <c r="M10" s="149" t="s">
        <v>107</v>
      </c>
      <c r="N10" s="149">
        <f t="shared" ref="N10:O10" si="10">F10</f>
        <v>2</v>
      </c>
      <c r="O10" s="370">
        <f t="shared" si="10"/>
        <v>24</v>
      </c>
      <c r="P10" s="150">
        <f t="shared" ref="P10:P12" si="11">N10*O10</f>
        <v>48</v>
      </c>
      <c r="Q10" s="151">
        <f t="shared" si="4"/>
        <v>1099.9999060567036</v>
      </c>
      <c r="R10" s="151">
        <f t="shared" ref="R10:R12" si="12">P10*Q10</f>
        <v>52799.995490721776</v>
      </c>
      <c r="S10" s="152">
        <v>0.25993745000000001</v>
      </c>
      <c r="T10" s="12"/>
      <c r="U10" s="12"/>
      <c r="V10" s="12"/>
      <c r="W10" s="12"/>
      <c r="X10" s="12"/>
      <c r="Y10" s="12"/>
      <c r="Z10" s="12"/>
    </row>
    <row r="11" spans="1:26" ht="14.45">
      <c r="A11" s="371"/>
      <c r="B11" s="143"/>
      <c r="C11" s="144" t="str">
        <f>'IAPEC-Equipe-Bolsas'!D54</f>
        <v>Geólogo pleno</v>
      </c>
      <c r="D11" s="145" t="str">
        <f>'IAPEC-Equipe-Bolsas'!C54</f>
        <v>P8081</v>
      </c>
      <c r="E11" s="146" t="s">
        <v>107</v>
      </c>
      <c r="F11" s="146">
        <f>'IAPEC-Equipe-Bolsas'!B54</f>
        <v>1</v>
      </c>
      <c r="G11" s="372">
        <f>'IAPEC-Equipe-Bolsas'!A54</f>
        <v>24</v>
      </c>
      <c r="H11" s="147">
        <f t="shared" si="8"/>
        <v>24</v>
      </c>
      <c r="I11" s="147">
        <f>'IAPEC-Equipe-Bolsas'!AE54</f>
        <v>25896.047506609437</v>
      </c>
      <c r="J11" s="147">
        <f t="shared" si="9"/>
        <v>621505.14015862648</v>
      </c>
      <c r="K11" s="369" t="s">
        <v>326</v>
      </c>
      <c r="L11" s="148" t="s">
        <v>214</v>
      </c>
      <c r="M11" s="149" t="s">
        <v>107</v>
      </c>
      <c r="N11" s="149">
        <f t="shared" ref="N11:O11" si="13">F11</f>
        <v>1</v>
      </c>
      <c r="O11" s="370">
        <f t="shared" si="13"/>
        <v>24</v>
      </c>
      <c r="P11" s="150">
        <f t="shared" si="11"/>
        <v>24</v>
      </c>
      <c r="Q11" s="151">
        <f t="shared" si="4"/>
        <v>5802.8999830335488</v>
      </c>
      <c r="R11" s="151">
        <f t="shared" si="12"/>
        <v>139269.59959280517</v>
      </c>
      <c r="S11" s="152">
        <v>0.22408438899999999</v>
      </c>
      <c r="T11" s="12"/>
      <c r="U11" s="12"/>
      <c r="V11" s="12"/>
      <c r="W11" s="12"/>
      <c r="X11" s="12"/>
      <c r="Y11" s="12"/>
      <c r="Z11" s="12"/>
    </row>
    <row r="12" spans="1:26" ht="14.45">
      <c r="A12" s="371"/>
      <c r="B12" s="143"/>
      <c r="C12" s="144" t="str">
        <f>'IAPEC-Equipe-Bolsas'!D55</f>
        <v>Geólogo sênior</v>
      </c>
      <c r="D12" s="145" t="str">
        <f>'IAPEC-Equipe-Bolsas'!C55</f>
        <v>P8082</v>
      </c>
      <c r="E12" s="146" t="s">
        <v>107</v>
      </c>
      <c r="F12" s="146">
        <f>'IAPEC-Equipe-Bolsas'!B55</f>
        <v>1</v>
      </c>
      <c r="G12" s="372">
        <f>'IAPEC-Equipe-Bolsas'!A55</f>
        <v>24</v>
      </c>
      <c r="H12" s="147">
        <f t="shared" si="8"/>
        <v>24</v>
      </c>
      <c r="I12" s="147">
        <f>'IAPEC-Equipe-Bolsas'!AE55</f>
        <v>33734.198273305083</v>
      </c>
      <c r="J12" s="147">
        <f t="shared" si="9"/>
        <v>809620.75855932198</v>
      </c>
      <c r="K12" s="369" t="s">
        <v>327</v>
      </c>
      <c r="L12" s="148" t="s">
        <v>217</v>
      </c>
      <c r="M12" s="149" t="s">
        <v>107</v>
      </c>
      <c r="N12" s="149">
        <f t="shared" ref="N12:O12" si="14">F12</f>
        <v>1</v>
      </c>
      <c r="O12" s="370">
        <f t="shared" si="14"/>
        <v>24</v>
      </c>
      <c r="P12" s="150">
        <f t="shared" si="11"/>
        <v>24</v>
      </c>
      <c r="Q12" s="151">
        <f t="shared" si="4"/>
        <v>7802.9002012342453</v>
      </c>
      <c r="R12" s="151">
        <f t="shared" si="12"/>
        <v>187269.60482962188</v>
      </c>
      <c r="S12" s="152">
        <v>0.23130534</v>
      </c>
      <c r="T12" s="12"/>
      <c r="U12" s="12"/>
      <c r="V12" s="12"/>
      <c r="W12" s="12"/>
      <c r="X12" s="12"/>
      <c r="Y12" s="12"/>
      <c r="Z12" s="12"/>
    </row>
    <row r="13" spans="1:26" ht="14.45">
      <c r="A13" s="371"/>
      <c r="B13" s="143"/>
      <c r="C13" s="144"/>
      <c r="D13" s="145"/>
      <c r="E13" s="146"/>
      <c r="F13" s="146"/>
      <c r="G13" s="372"/>
      <c r="H13" s="147"/>
      <c r="I13" s="147"/>
      <c r="J13" s="147"/>
      <c r="K13" s="369"/>
      <c r="L13" s="148"/>
      <c r="M13" s="149"/>
      <c r="N13" s="149"/>
      <c r="O13" s="370"/>
      <c r="P13" s="150"/>
      <c r="Q13" s="151">
        <f t="shared" si="4"/>
        <v>0</v>
      </c>
      <c r="R13" s="151"/>
      <c r="S13" s="152"/>
      <c r="T13" s="12"/>
      <c r="U13" s="12"/>
      <c r="V13" s="12"/>
      <c r="W13" s="12"/>
      <c r="X13" s="12"/>
      <c r="Y13" s="12"/>
      <c r="Z13" s="12"/>
    </row>
    <row r="14" spans="1:26" ht="14.45">
      <c r="A14" s="371"/>
      <c r="B14" s="143" t="str">
        <f>'Composição Geral'!B22</f>
        <v>Fase 3 - Produção das Análises</v>
      </c>
      <c r="C14" s="144" t="str">
        <f>'IAPEC-Equipe-Bolsas'!D32</f>
        <v>Economista sênior</v>
      </c>
      <c r="D14" s="145" t="str">
        <f>'IAPEC-Equipe-Bolsas'!C32</f>
        <v>P8047</v>
      </c>
      <c r="E14" s="146" t="s">
        <v>107</v>
      </c>
      <c r="F14" s="146">
        <f>'IAPEC-Equipe-Bolsas'!B32</f>
        <v>1</v>
      </c>
      <c r="G14" s="372">
        <f>'IAPEC-Equipe-Bolsas'!A32</f>
        <v>24</v>
      </c>
      <c r="H14" s="147">
        <f t="shared" ref="H14:H15" si="15">F14*G14</f>
        <v>24</v>
      </c>
      <c r="I14" s="147">
        <f>'IAPEC-Equipe-Bolsas'!AE32</f>
        <v>24096.291503115513</v>
      </c>
      <c r="J14" s="147">
        <f t="shared" ref="J14:J15" si="16">H14*I14</f>
        <v>578310.99607477232</v>
      </c>
      <c r="K14" s="369" t="s">
        <v>328</v>
      </c>
      <c r="L14" s="148" t="s">
        <v>164</v>
      </c>
      <c r="M14" s="149" t="s">
        <v>107</v>
      </c>
      <c r="N14" s="149">
        <f t="shared" ref="N14:O14" si="17">F14</f>
        <v>1</v>
      </c>
      <c r="O14" s="370">
        <f t="shared" si="17"/>
        <v>24</v>
      </c>
      <c r="P14" s="150">
        <f t="shared" ref="P14:P15" si="18">N14*O14</f>
        <v>24</v>
      </c>
      <c r="Q14" s="151">
        <f t="shared" si="4"/>
        <v>3166.3898114080312</v>
      </c>
      <c r="R14" s="151">
        <f t="shared" ref="R14:R15" si="19">P14*Q14</f>
        <v>75993.355473792748</v>
      </c>
      <c r="S14" s="152">
        <v>0.13140568999999999</v>
      </c>
      <c r="T14" s="12"/>
      <c r="U14" s="12"/>
      <c r="V14" s="12"/>
      <c r="W14" s="12"/>
      <c r="X14" s="12"/>
      <c r="Y14" s="12"/>
      <c r="Z14" s="12"/>
    </row>
    <row r="15" spans="1:26" ht="14.45">
      <c r="A15" s="371"/>
      <c r="B15" s="143"/>
      <c r="C15" s="144" t="str">
        <f>'IAPEC-Equipe-Bolsas'!D36</f>
        <v>Engenheiro agrônomo júnior</v>
      </c>
      <c r="D15" s="145" t="str">
        <f>'IAPEC-Equipe-Bolsas'!C36</f>
        <v>P8054</v>
      </c>
      <c r="E15" s="146" t="s">
        <v>107</v>
      </c>
      <c r="F15" s="146">
        <f>'IAPEC-Equipe-Bolsas'!B36</f>
        <v>1</v>
      </c>
      <c r="G15" s="372">
        <f>'IAPEC-Equipe-Bolsas'!A36</f>
        <v>12</v>
      </c>
      <c r="H15" s="147">
        <f t="shared" si="15"/>
        <v>12</v>
      </c>
      <c r="I15" s="147">
        <f>'IAPEC-Equipe-Bolsas'!AE36</f>
        <v>23375.42568152694</v>
      </c>
      <c r="J15" s="147">
        <f t="shared" si="16"/>
        <v>280505.10817832325</v>
      </c>
      <c r="K15" s="369" t="s">
        <v>329</v>
      </c>
      <c r="L15" s="148" t="s">
        <v>173</v>
      </c>
      <c r="M15" s="149" t="s">
        <v>107</v>
      </c>
      <c r="N15" s="149">
        <f t="shared" ref="N15:O15" si="20">F15</f>
        <v>1</v>
      </c>
      <c r="O15" s="370">
        <f t="shared" si="20"/>
        <v>12</v>
      </c>
      <c r="P15" s="150">
        <f t="shared" si="18"/>
        <v>12</v>
      </c>
      <c r="Q15" s="151">
        <f t="shared" si="4"/>
        <v>8609.7903635667299</v>
      </c>
      <c r="R15" s="151">
        <f t="shared" si="19"/>
        <v>103317.48436280075</v>
      </c>
      <c r="S15" s="152">
        <v>0.36832657000000002</v>
      </c>
      <c r="T15" s="12"/>
      <c r="U15" s="12"/>
      <c r="V15" s="12"/>
      <c r="W15" s="12"/>
      <c r="X15" s="12"/>
      <c r="Y15" s="12"/>
      <c r="Z15" s="12"/>
    </row>
    <row r="16" spans="1:26" ht="14.45">
      <c r="A16" s="371"/>
      <c r="B16" s="143"/>
      <c r="C16" s="153"/>
      <c r="D16" s="154"/>
      <c r="E16" s="146"/>
      <c r="F16" s="146"/>
      <c r="G16" s="372"/>
      <c r="H16" s="147"/>
      <c r="I16" s="155"/>
      <c r="J16" s="147"/>
      <c r="K16" s="373"/>
      <c r="L16" s="156"/>
      <c r="M16" s="149"/>
      <c r="N16" s="149"/>
      <c r="O16" s="370"/>
      <c r="P16" s="150"/>
      <c r="Q16" s="151">
        <f t="shared" si="4"/>
        <v>0</v>
      </c>
      <c r="R16" s="151"/>
      <c r="S16" s="152"/>
      <c r="T16" s="12"/>
      <c r="U16" s="12"/>
      <c r="V16" s="12"/>
      <c r="W16" s="12"/>
      <c r="X16" s="12"/>
      <c r="Y16" s="12"/>
      <c r="Z16" s="12"/>
    </row>
    <row r="17" spans="1:26" ht="14.45">
      <c r="A17" s="371"/>
      <c r="B17" s="157" t="str">
        <f>'Composição Geral'!B25</f>
        <v>Fase 4 - Produção de Indicadores</v>
      </c>
      <c r="C17" s="158" t="str">
        <f>'IAPEC-Equipe-Bolsas'!D41</f>
        <v>Engenheiro ambiental sênior</v>
      </c>
      <c r="D17" s="145" t="str">
        <f>'IAPEC-Equipe-Bolsas'!C41</f>
        <v>P8059</v>
      </c>
      <c r="E17" s="146" t="s">
        <v>107</v>
      </c>
      <c r="F17" s="146">
        <f>'IAPEC-Equipe-Bolsas'!B41</f>
        <v>2</v>
      </c>
      <c r="G17" s="372">
        <f>'IAPEC-Equipe-Bolsas'!A41</f>
        <v>12</v>
      </c>
      <c r="H17" s="147">
        <f>F17*G17</f>
        <v>24</v>
      </c>
      <c r="I17" s="147">
        <f>'IAPEC-Equipe-Bolsas'!AE41</f>
        <v>29808.465822050784</v>
      </c>
      <c r="J17" s="147">
        <f>H17*I17</f>
        <v>715403.17972921883</v>
      </c>
      <c r="K17" s="374" t="s">
        <v>330</v>
      </c>
      <c r="L17" s="148" t="s">
        <v>331</v>
      </c>
      <c r="M17" s="149" t="s">
        <v>107</v>
      </c>
      <c r="N17" s="149">
        <f t="shared" ref="N17:O17" si="21">F17</f>
        <v>2</v>
      </c>
      <c r="O17" s="370">
        <f t="shared" si="21"/>
        <v>12</v>
      </c>
      <c r="P17" s="150">
        <f>N17*O17</f>
        <v>24</v>
      </c>
      <c r="Q17" s="151">
        <f t="shared" si="4"/>
        <v>8609.789929236289</v>
      </c>
      <c r="R17" s="151">
        <f>P17*Q17</f>
        <v>206634.95830167094</v>
      </c>
      <c r="S17" s="152">
        <v>0.28883706999999997</v>
      </c>
      <c r="T17" s="159"/>
      <c r="U17" s="159"/>
      <c r="V17" s="159"/>
      <c r="W17" s="159"/>
      <c r="X17" s="159"/>
      <c r="Y17" s="159"/>
      <c r="Z17" s="159"/>
    </row>
    <row r="18" spans="1:26" ht="14.45">
      <c r="A18" s="371"/>
      <c r="B18" s="143"/>
      <c r="C18" s="153"/>
      <c r="D18" s="154"/>
      <c r="E18" s="146"/>
      <c r="F18" s="146"/>
      <c r="G18" s="372"/>
      <c r="H18" s="147"/>
      <c r="I18" s="155"/>
      <c r="J18" s="147"/>
      <c r="K18" s="373"/>
      <c r="L18" s="156"/>
      <c r="M18" s="149"/>
      <c r="N18" s="149"/>
      <c r="O18" s="370"/>
      <c r="P18" s="150"/>
      <c r="Q18" s="151">
        <f t="shared" si="4"/>
        <v>0</v>
      </c>
      <c r="R18" s="151"/>
      <c r="S18" s="152"/>
      <c r="T18" s="12"/>
      <c r="U18" s="12"/>
      <c r="V18" s="12"/>
      <c r="W18" s="12"/>
      <c r="X18" s="12"/>
      <c r="Y18" s="12"/>
      <c r="Z18" s="12"/>
    </row>
    <row r="19" spans="1:26" ht="14.45">
      <c r="A19" s="371"/>
      <c r="B19" s="143" t="str">
        <f>'Composição Geral'!B28</f>
        <v>Fase 5 - Produção de Estudos e Publicação de Resultados</v>
      </c>
      <c r="C19" s="153" t="str">
        <f>'IAPEC-Equipe-Bolsas'!D61</f>
        <v>Jornalista sênior</v>
      </c>
      <c r="D19" s="154" t="str">
        <f>'IAPEC-Equipe-Bolsas'!C61</f>
        <v>P8094</v>
      </c>
      <c r="E19" s="146" t="s">
        <v>107</v>
      </c>
      <c r="F19" s="146">
        <f>'IAPEC-Equipe-Bolsas'!B61</f>
        <v>1</v>
      </c>
      <c r="G19" s="372">
        <f>'IAPEC-Equipe-Bolsas'!A61</f>
        <v>24</v>
      </c>
      <c r="H19" s="147">
        <f t="shared" ref="H19:H20" si="22">F19*G19</f>
        <v>24</v>
      </c>
      <c r="I19" s="155">
        <f>'IAPEC-Equipe-Bolsas'!AE61</f>
        <v>15844.484270266319</v>
      </c>
      <c r="J19" s="147">
        <f t="shared" ref="J19:J20" si="23">H19*I19</f>
        <v>380267.62248639169</v>
      </c>
      <c r="K19" s="373" t="s">
        <v>332</v>
      </c>
      <c r="L19" s="156" t="s">
        <v>230</v>
      </c>
      <c r="M19" s="149" t="s">
        <v>107</v>
      </c>
      <c r="N19" s="149">
        <f t="shared" ref="N19:O19" si="24">F19</f>
        <v>1</v>
      </c>
      <c r="O19" s="370">
        <f t="shared" si="24"/>
        <v>24</v>
      </c>
      <c r="P19" s="150">
        <f t="shared" ref="P19:P20" si="25">N19*O19</f>
        <v>24</v>
      </c>
      <c r="Q19" s="151">
        <f t="shared" si="4"/>
        <v>2185.4652070425991</v>
      </c>
      <c r="R19" s="151">
        <f t="shared" ref="R19:R20" si="26">P19*Q19</f>
        <v>52451.164969022379</v>
      </c>
      <c r="S19" s="152">
        <v>0.13793224000000001</v>
      </c>
      <c r="T19" s="12"/>
      <c r="U19" s="12"/>
      <c r="V19" s="12"/>
      <c r="W19" s="12"/>
      <c r="X19" s="12"/>
      <c r="Y19" s="12"/>
      <c r="Z19" s="12"/>
    </row>
    <row r="20" spans="1:26" ht="14.45">
      <c r="A20" s="371"/>
      <c r="B20" s="142"/>
      <c r="C20" s="153" t="str">
        <f>'IAPEC-Equipe-Bolsas'!D89</f>
        <v>Administrador Júnior</v>
      </c>
      <c r="D20" s="154" t="str">
        <f>'IAPEC-Equipe-Bolsas'!C89</f>
        <v>P8173</v>
      </c>
      <c r="E20" s="146" t="s">
        <v>107</v>
      </c>
      <c r="F20" s="146">
        <f>'IAPEC-Equipe-Bolsas'!B89</f>
        <v>1</v>
      </c>
      <c r="G20" s="372">
        <f>'IAPEC-Equipe-Bolsas'!A89</f>
        <v>24</v>
      </c>
      <c r="H20" s="147">
        <f t="shared" si="22"/>
        <v>24</v>
      </c>
      <c r="I20" s="160">
        <f>'IAPEC-Equipe-Bolsas'!AE89</f>
        <v>8737.2335773506275</v>
      </c>
      <c r="J20" s="147">
        <f t="shared" si="23"/>
        <v>209693.60585641506</v>
      </c>
      <c r="K20" s="373" t="s">
        <v>333</v>
      </c>
      <c r="L20" s="156" t="s">
        <v>287</v>
      </c>
      <c r="M20" s="149" t="s">
        <v>107</v>
      </c>
      <c r="N20" s="149">
        <f t="shared" ref="N20:O20" si="27">F20</f>
        <v>1</v>
      </c>
      <c r="O20" s="370">
        <f t="shared" si="27"/>
        <v>24</v>
      </c>
      <c r="P20" s="150">
        <f t="shared" si="25"/>
        <v>24</v>
      </c>
      <c r="Q20" s="151">
        <f t="shared" si="4"/>
        <v>1901.4500682278654</v>
      </c>
      <c r="R20" s="151">
        <f t="shared" si="26"/>
        <v>45634.801637468772</v>
      </c>
      <c r="S20" s="152">
        <v>0.21762609999999999</v>
      </c>
      <c r="T20" s="161"/>
      <c r="U20" s="106"/>
      <c r="V20" s="106"/>
      <c r="W20" s="106"/>
      <c r="X20" s="106"/>
      <c r="Y20" s="106"/>
      <c r="Z20" s="106"/>
    </row>
    <row r="21" spans="1:26" ht="15.75" customHeight="1">
      <c r="A21" s="371"/>
      <c r="B21" s="143"/>
      <c r="C21" s="162"/>
      <c r="D21" s="154"/>
      <c r="E21" s="146"/>
      <c r="F21" s="146"/>
      <c r="G21" s="372"/>
      <c r="H21" s="147"/>
      <c r="I21" s="155"/>
      <c r="J21" s="147"/>
      <c r="K21" s="375"/>
      <c r="L21" s="156"/>
      <c r="M21" s="149"/>
      <c r="N21" s="149"/>
      <c r="O21" s="376"/>
      <c r="P21" s="151"/>
      <c r="Q21" s="163"/>
      <c r="R21" s="151"/>
      <c r="S21" s="12"/>
      <c r="T21" s="12"/>
      <c r="U21" s="12"/>
      <c r="V21" s="12"/>
      <c r="W21" s="12"/>
      <c r="X21" s="12"/>
      <c r="Y21" s="12"/>
      <c r="Z21" s="12"/>
    </row>
    <row r="22" spans="1:26" ht="15.75" customHeight="1">
      <c r="A22" s="377" t="s">
        <v>334</v>
      </c>
      <c r="B22" s="378" t="s">
        <v>335</v>
      </c>
      <c r="C22" s="164"/>
      <c r="D22" s="165"/>
      <c r="E22" s="166"/>
      <c r="F22" s="166"/>
      <c r="G22" s="167"/>
      <c r="H22" s="168"/>
      <c r="I22" s="169"/>
      <c r="J22" s="168">
        <f>SUM(J6:J21)</f>
        <v>5592210.8105158163</v>
      </c>
      <c r="K22" s="379"/>
      <c r="L22" s="380"/>
      <c r="M22" s="381"/>
      <c r="N22" s="381"/>
      <c r="O22" s="382"/>
      <c r="P22" s="383"/>
      <c r="Q22" s="384"/>
      <c r="R22" s="383">
        <f>SUM(R6:R21)</f>
        <v>1398275.2928285131</v>
      </c>
      <c r="S22" s="12"/>
      <c r="T22" s="12"/>
      <c r="U22" s="12"/>
      <c r="V22" s="12"/>
      <c r="W22" s="12"/>
      <c r="X22" s="12"/>
      <c r="Y22" s="12"/>
      <c r="Z22" s="12"/>
    </row>
    <row r="23" spans="1:26" ht="15.75" customHeight="1">
      <c r="A23" s="170" t="s">
        <v>336</v>
      </c>
      <c r="B23" s="171" t="s">
        <v>337</v>
      </c>
      <c r="C23" s="385" t="s">
        <v>338</v>
      </c>
      <c r="D23" s="172"/>
      <c r="E23" s="173"/>
      <c r="F23" s="173"/>
      <c r="G23" s="174"/>
      <c r="H23" s="175"/>
      <c r="I23" s="176"/>
      <c r="J23" s="177">
        <f>J22*84.04%</f>
        <v>4699693.9651574921</v>
      </c>
      <c r="K23" s="178" t="s">
        <v>339</v>
      </c>
      <c r="L23" s="179"/>
      <c r="M23" s="180"/>
      <c r="N23" s="180"/>
      <c r="O23" s="386"/>
      <c r="P23" s="181"/>
      <c r="Q23" s="182"/>
      <c r="R23" s="183">
        <f>R22*0%</f>
        <v>0</v>
      </c>
      <c r="S23" s="12"/>
      <c r="T23" s="12"/>
      <c r="U23" s="12"/>
      <c r="V23" s="12"/>
      <c r="W23" s="12"/>
      <c r="X23" s="12"/>
      <c r="Y23" s="12"/>
      <c r="Z23" s="12"/>
    </row>
    <row r="24" spans="1:26" ht="15.75" customHeight="1">
      <c r="A24" s="170" t="s">
        <v>340</v>
      </c>
      <c r="B24" s="171" t="s">
        <v>341</v>
      </c>
      <c r="C24" s="385" t="s">
        <v>342</v>
      </c>
      <c r="D24" s="172"/>
      <c r="E24" s="173"/>
      <c r="F24" s="173"/>
      <c r="G24" s="174"/>
      <c r="H24" s="175"/>
      <c r="I24" s="176"/>
      <c r="J24" s="177">
        <f>J22*30%</f>
        <v>1677663.2431547449</v>
      </c>
      <c r="K24" s="178" t="s">
        <v>343</v>
      </c>
      <c r="L24" s="179"/>
      <c r="M24" s="180"/>
      <c r="N24" s="180"/>
      <c r="O24" s="386"/>
      <c r="P24" s="181"/>
      <c r="Q24" s="182"/>
      <c r="R24" s="183">
        <f>R22*0%</f>
        <v>0</v>
      </c>
      <c r="S24" s="12"/>
      <c r="T24" s="12"/>
      <c r="U24" s="12"/>
      <c r="V24" s="12"/>
      <c r="W24" s="12"/>
      <c r="X24" s="12"/>
      <c r="Y24" s="12"/>
      <c r="Z24" s="12"/>
    </row>
    <row r="25" spans="1:26" ht="15.75" customHeight="1">
      <c r="A25" s="253" t="s">
        <v>344</v>
      </c>
      <c r="B25" s="361"/>
      <c r="C25" s="254"/>
      <c r="D25" s="360"/>
      <c r="E25" s="360"/>
      <c r="F25" s="360"/>
      <c r="G25" s="360"/>
      <c r="H25" s="360"/>
      <c r="I25" s="361"/>
      <c r="J25" s="177">
        <f>J22+J23+J24</f>
        <v>11969568.018828053</v>
      </c>
      <c r="K25" s="254" t="s">
        <v>345</v>
      </c>
      <c r="L25" s="360"/>
      <c r="M25" s="360"/>
      <c r="N25" s="360"/>
      <c r="O25" s="360"/>
      <c r="P25" s="360"/>
      <c r="Q25" s="361"/>
      <c r="R25" s="177">
        <f>R22+R23+R24</f>
        <v>1398275.2928285131</v>
      </c>
      <c r="S25" s="12"/>
      <c r="T25" s="12"/>
      <c r="U25" s="12"/>
      <c r="V25" s="12"/>
      <c r="W25" s="12"/>
      <c r="X25" s="12"/>
      <c r="Y25" s="12"/>
      <c r="Z25" s="12"/>
    </row>
    <row r="26" spans="1:26" ht="15.75" customHeight="1">
      <c r="A26" s="12"/>
      <c r="B26" s="12"/>
      <c r="C26" s="12" t="s">
        <v>346</v>
      </c>
      <c r="D26" s="12"/>
      <c r="E26" s="12"/>
      <c r="F26" s="12"/>
      <c r="G26" s="12"/>
      <c r="H26" s="12"/>
      <c r="I26" s="12"/>
      <c r="J26" s="12"/>
      <c r="K26" s="12" t="s">
        <v>347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 customHeight="1">
      <c r="A27" s="12"/>
      <c r="B27" s="12"/>
      <c r="C27" s="12" t="s">
        <v>348</v>
      </c>
      <c r="D27" s="12"/>
      <c r="E27" s="12"/>
      <c r="F27" s="12"/>
      <c r="G27" s="12"/>
      <c r="H27" s="12"/>
      <c r="I27" s="12"/>
      <c r="J27" s="12"/>
      <c r="K27" s="12" t="s">
        <v>349</v>
      </c>
      <c r="L27" s="12"/>
      <c r="M27" s="12"/>
      <c r="N27" s="12"/>
      <c r="O27" s="12"/>
      <c r="P27" s="12"/>
      <c r="Q27" s="184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84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84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5.75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84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5.7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84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84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5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84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5.75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84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5.75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84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84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5.75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84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84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84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84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.75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84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customHeight="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84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.75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.7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.7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5.75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.75" customHeight="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.75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.75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12">
    <mergeCell ref="A6:A21"/>
    <mergeCell ref="A25:B25"/>
    <mergeCell ref="C25:I25"/>
    <mergeCell ref="K25:Q25"/>
    <mergeCell ref="A1:R1"/>
    <mergeCell ref="A2:B2"/>
    <mergeCell ref="C2:J2"/>
    <mergeCell ref="K2:R2"/>
    <mergeCell ref="B3:B4"/>
    <mergeCell ref="C3:D3"/>
    <mergeCell ref="K3:L3"/>
    <mergeCell ref="A3:A4"/>
  </mergeCells>
  <pageMargins left="0.511811024" right="0.511811024" top="0.78740157499999996" bottom="0.78740157499999996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Z989"/>
  <sheetViews>
    <sheetView showGridLines="0" workbookViewId="0">
      <selection activeCell="J31" sqref="J31"/>
    </sheetView>
  </sheetViews>
  <sheetFormatPr defaultColWidth="14.42578125" defaultRowHeight="15" customHeight="1"/>
  <cols>
    <col min="1" max="1" width="9.28515625" customWidth="1"/>
    <col min="2" max="2" width="51.7109375" customWidth="1"/>
    <col min="3" max="3" width="15.42578125" customWidth="1"/>
    <col min="4" max="4" width="6.7109375" customWidth="1"/>
    <col min="5" max="5" width="7" customWidth="1"/>
    <col min="6" max="6" width="5.5703125" customWidth="1"/>
    <col min="7" max="7" width="6.140625" customWidth="1"/>
    <col min="8" max="8" width="7.28515625" customWidth="1"/>
    <col min="9" max="9" width="8.5703125" customWidth="1"/>
    <col min="10" max="10" width="9.5703125" customWidth="1"/>
    <col min="11" max="11" width="8.7109375" customWidth="1"/>
    <col min="12" max="12" width="9.85546875" customWidth="1"/>
    <col min="13" max="14" width="8.7109375" customWidth="1"/>
    <col min="15" max="15" width="11.85546875" customWidth="1"/>
    <col min="16" max="26" width="8.7109375" customWidth="1"/>
  </cols>
  <sheetData>
    <row r="1" spans="1:26" ht="14.45">
      <c r="A1" s="247" t="s">
        <v>350</v>
      </c>
      <c r="B1" s="356"/>
      <c r="C1" s="356"/>
      <c r="D1" s="356"/>
      <c r="E1" s="356"/>
      <c r="F1" s="356"/>
      <c r="G1" s="356"/>
      <c r="H1" s="356"/>
      <c r="I1" s="356"/>
      <c r="J1" s="357"/>
    </row>
    <row r="2" spans="1:26" ht="14.45">
      <c r="A2" s="358"/>
      <c r="B2" s="359"/>
      <c r="C2" s="387"/>
      <c r="D2" s="359"/>
      <c r="E2" s="359"/>
      <c r="F2" s="359"/>
      <c r="G2" s="359"/>
      <c r="H2" s="359"/>
      <c r="I2" s="359"/>
      <c r="J2" s="363"/>
    </row>
    <row r="3" spans="1:26" ht="21.6">
      <c r="A3" s="251" t="s">
        <v>306</v>
      </c>
      <c r="B3" s="250" t="s">
        <v>307</v>
      </c>
      <c r="C3" s="256" t="s">
        <v>75</v>
      </c>
      <c r="D3" s="361"/>
      <c r="E3" s="185" t="s">
        <v>308</v>
      </c>
      <c r="F3" s="185" t="s">
        <v>309</v>
      </c>
      <c r="G3" s="186" t="s">
        <v>310</v>
      </c>
      <c r="H3" s="185" t="s">
        <v>311</v>
      </c>
      <c r="I3" s="185" t="s">
        <v>351</v>
      </c>
      <c r="J3" s="187" t="s">
        <v>313</v>
      </c>
    </row>
    <row r="4" spans="1:26" ht="14.45">
      <c r="A4" s="365"/>
      <c r="B4" s="365"/>
      <c r="C4" s="124" t="s">
        <v>315</v>
      </c>
      <c r="D4" s="125" t="s">
        <v>316</v>
      </c>
      <c r="E4" s="126">
        <v>1</v>
      </c>
      <c r="F4" s="126">
        <v>2</v>
      </c>
      <c r="G4" s="367">
        <v>3</v>
      </c>
      <c r="H4" s="126" t="s">
        <v>317</v>
      </c>
      <c r="I4" s="126">
        <v>5</v>
      </c>
      <c r="J4" s="127" t="s">
        <v>318</v>
      </c>
    </row>
    <row r="5" spans="1:26" ht="14.45">
      <c r="A5" s="188">
        <v>2</v>
      </c>
      <c r="B5" s="189" t="s">
        <v>352</v>
      </c>
      <c r="C5" s="190"/>
      <c r="D5" s="191"/>
      <c r="E5" s="192"/>
      <c r="F5" s="192"/>
      <c r="G5" s="193"/>
      <c r="H5" s="194"/>
      <c r="I5" s="195"/>
      <c r="J5" s="194"/>
    </row>
    <row r="6" spans="1:26" ht="14.45">
      <c r="A6" s="196" t="s">
        <v>353</v>
      </c>
      <c r="B6" s="197" t="s">
        <v>354</v>
      </c>
      <c r="C6" s="388"/>
      <c r="D6" s="156"/>
      <c r="E6" s="149" t="s">
        <v>87</v>
      </c>
      <c r="F6" s="149">
        <v>8</v>
      </c>
      <c r="G6" s="376">
        <v>36</v>
      </c>
      <c r="H6" s="163">
        <f t="shared" ref="H6:H13" si="0">G6*F6</f>
        <v>288</v>
      </c>
      <c r="I6" s="163">
        <v>107</v>
      </c>
      <c r="J6" s="163">
        <f t="shared" ref="J6:J13" si="1">I6*H6</f>
        <v>30816</v>
      </c>
    </row>
    <row r="7" spans="1:26" ht="14.45">
      <c r="A7" s="196" t="s">
        <v>355</v>
      </c>
      <c r="B7" s="197" t="s">
        <v>356</v>
      </c>
      <c r="C7" s="388"/>
      <c r="D7" s="156"/>
      <c r="E7" s="149" t="s">
        <v>87</v>
      </c>
      <c r="F7" s="149">
        <v>2</v>
      </c>
      <c r="G7" s="376">
        <v>36</v>
      </c>
      <c r="H7" s="163">
        <f t="shared" si="0"/>
        <v>72</v>
      </c>
      <c r="I7" s="163">
        <v>535.18119999999999</v>
      </c>
      <c r="J7" s="163">
        <f t="shared" si="1"/>
        <v>38533.046399999999</v>
      </c>
    </row>
    <row r="8" spans="1:26" ht="14.45">
      <c r="A8" s="196" t="s">
        <v>357</v>
      </c>
      <c r="B8" s="197" t="s">
        <v>358</v>
      </c>
      <c r="C8" s="388"/>
      <c r="D8" s="156"/>
      <c r="E8" s="149" t="s">
        <v>87</v>
      </c>
      <c r="F8" s="149">
        <v>10</v>
      </c>
      <c r="G8" s="376">
        <v>36</v>
      </c>
      <c r="H8" s="163">
        <f t="shared" si="0"/>
        <v>360</v>
      </c>
      <c r="I8" s="163">
        <v>150.66999999999999</v>
      </c>
      <c r="J8" s="163">
        <f t="shared" si="1"/>
        <v>54241.2</v>
      </c>
    </row>
    <row r="9" spans="1:26" ht="14.45">
      <c r="A9" s="196" t="s">
        <v>359</v>
      </c>
      <c r="B9" s="197" t="s">
        <v>360</v>
      </c>
      <c r="C9" s="388"/>
      <c r="D9" s="156"/>
      <c r="E9" s="149" t="s">
        <v>87</v>
      </c>
      <c r="F9" s="149">
        <v>1</v>
      </c>
      <c r="G9" s="376">
        <v>36</v>
      </c>
      <c r="H9" s="163">
        <f t="shared" si="0"/>
        <v>36</v>
      </c>
      <c r="I9" s="163">
        <v>517.25440000000003</v>
      </c>
      <c r="J9" s="163">
        <f t="shared" si="1"/>
        <v>18621.1584</v>
      </c>
    </row>
    <row r="10" spans="1:26" ht="14.45">
      <c r="A10" s="377" t="s">
        <v>361</v>
      </c>
      <c r="B10" s="378" t="s">
        <v>362</v>
      </c>
      <c r="C10" s="379"/>
      <c r="D10" s="380"/>
      <c r="E10" s="381" t="s">
        <v>87</v>
      </c>
      <c r="F10" s="381">
        <v>1</v>
      </c>
      <c r="G10" s="382">
        <v>36</v>
      </c>
      <c r="H10" s="163">
        <f t="shared" si="0"/>
        <v>36</v>
      </c>
      <c r="I10" s="384">
        <v>2870.51</v>
      </c>
      <c r="J10" s="163">
        <f t="shared" si="1"/>
        <v>103338.36000000002</v>
      </c>
    </row>
    <row r="11" spans="1:26" ht="14.45">
      <c r="A11" s="377" t="s">
        <v>363</v>
      </c>
      <c r="B11" s="378" t="s">
        <v>364</v>
      </c>
      <c r="C11" s="379" t="s">
        <v>365</v>
      </c>
      <c r="D11" s="380" t="s">
        <v>366</v>
      </c>
      <c r="E11" s="381" t="s">
        <v>87</v>
      </c>
      <c r="F11" s="381">
        <v>1</v>
      </c>
      <c r="G11" s="382">
        <v>24</v>
      </c>
      <c r="H11" s="163">
        <f t="shared" si="0"/>
        <v>24</v>
      </c>
      <c r="I11" s="384">
        <v>706.26</v>
      </c>
      <c r="J11" s="163">
        <f t="shared" si="1"/>
        <v>16950.239999999998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4.45">
      <c r="A12" s="377" t="s">
        <v>367</v>
      </c>
      <c r="B12" s="378" t="s">
        <v>368</v>
      </c>
      <c r="C12" s="379" t="s">
        <v>365</v>
      </c>
      <c r="D12" s="380" t="s">
        <v>369</v>
      </c>
      <c r="E12" s="381" t="s">
        <v>87</v>
      </c>
      <c r="F12" s="381">
        <v>10</v>
      </c>
      <c r="G12" s="382">
        <v>24</v>
      </c>
      <c r="H12" s="163">
        <f t="shared" si="0"/>
        <v>240</v>
      </c>
      <c r="I12" s="384">
        <v>99</v>
      </c>
      <c r="J12" s="163">
        <f t="shared" si="1"/>
        <v>23760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4.45">
      <c r="A13" s="377" t="s">
        <v>370</v>
      </c>
      <c r="B13" s="378" t="s">
        <v>371</v>
      </c>
      <c r="C13" s="379" t="s">
        <v>365</v>
      </c>
      <c r="D13" s="380" t="s">
        <v>372</v>
      </c>
      <c r="E13" s="381" t="s">
        <v>87</v>
      </c>
      <c r="F13" s="381">
        <v>1</v>
      </c>
      <c r="G13" s="382">
        <v>24</v>
      </c>
      <c r="H13" s="163">
        <f t="shared" si="0"/>
        <v>24</v>
      </c>
      <c r="I13" s="384">
        <v>200</v>
      </c>
      <c r="J13" s="163">
        <f t="shared" si="1"/>
        <v>4800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4.45">
      <c r="A14" s="377" t="s">
        <v>373</v>
      </c>
      <c r="B14" s="378" t="s">
        <v>374</v>
      </c>
      <c r="C14" s="379"/>
      <c r="D14" s="380"/>
      <c r="E14" s="381"/>
      <c r="F14" s="383"/>
      <c r="G14" s="382"/>
      <c r="H14" s="383"/>
      <c r="I14" s="383">
        <f>J14/36</f>
        <v>8085.000133333333</v>
      </c>
      <c r="J14" s="383">
        <f>SUM(J6:J13)</f>
        <v>291060.0048</v>
      </c>
      <c r="L14" s="198"/>
      <c r="M14" s="199"/>
    </row>
    <row r="15" spans="1:26" ht="15.75" customHeight="1">
      <c r="A15" s="255" t="s">
        <v>375</v>
      </c>
      <c r="B15" s="360"/>
      <c r="C15" s="360"/>
      <c r="D15" s="360"/>
      <c r="E15" s="360"/>
      <c r="F15" s="360"/>
      <c r="G15" s="360"/>
      <c r="H15" s="360"/>
      <c r="I15" s="360"/>
      <c r="J15" s="361"/>
      <c r="L15" s="198"/>
      <c r="M15" s="200"/>
    </row>
    <row r="16" spans="1:26" ht="15.75" customHeight="1">
      <c r="L16" s="200"/>
      <c r="M16" s="200"/>
    </row>
    <row r="17" spans="12:13" ht="15.75" customHeight="1">
      <c r="L17" s="200"/>
      <c r="M17" s="201"/>
    </row>
    <row r="18" spans="12:13" ht="15.75" customHeight="1"/>
    <row r="19" spans="12:13" ht="15.75" customHeight="1"/>
    <row r="20" spans="12:13" ht="15.75" customHeight="1"/>
    <row r="21" spans="12:13" ht="15.75" customHeight="1"/>
    <row r="22" spans="12:13" ht="15.75" customHeight="1"/>
    <row r="23" spans="12:13" ht="15.75" customHeight="1"/>
    <row r="24" spans="12:13" ht="15.75" customHeight="1"/>
    <row r="25" spans="12:13" ht="15.75" customHeight="1"/>
    <row r="26" spans="12:13" ht="15.75" customHeight="1"/>
    <row r="27" spans="12:13" ht="15.75" customHeight="1"/>
    <row r="28" spans="12:13" ht="15.75" customHeight="1"/>
    <row r="29" spans="12:13" ht="15.75" customHeight="1"/>
    <row r="30" spans="12:13" ht="15.75" customHeight="1"/>
    <row r="31" spans="12:13" ht="15.75" customHeight="1"/>
    <row r="32" spans="12:1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mergeCells count="7">
    <mergeCell ref="A15:J15"/>
    <mergeCell ref="A1:J1"/>
    <mergeCell ref="A2:B2"/>
    <mergeCell ref="C2:J2"/>
    <mergeCell ref="A3:A4"/>
    <mergeCell ref="B3:B4"/>
    <mergeCell ref="C3:D3"/>
  </mergeCells>
  <pageMargins left="0.511811024" right="0.511811024" top="0.78740157499999996" bottom="0.78740157499999996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AA990"/>
  <sheetViews>
    <sheetView showGridLines="0" workbookViewId="0">
      <selection activeCell="B2" sqref="B2:K15"/>
    </sheetView>
  </sheetViews>
  <sheetFormatPr defaultColWidth="14.42578125" defaultRowHeight="15" customHeight="1"/>
  <cols>
    <col min="1" max="2" width="9.28515625" customWidth="1"/>
    <col min="3" max="3" width="51.7109375" customWidth="1"/>
    <col min="4" max="4" width="15.42578125" customWidth="1"/>
    <col min="5" max="5" width="6.28515625" customWidth="1"/>
    <col min="6" max="6" width="7" customWidth="1"/>
    <col min="7" max="7" width="4.42578125" customWidth="1"/>
    <col min="8" max="8" width="6.140625" customWidth="1"/>
    <col min="9" max="9" width="7.28515625" customWidth="1"/>
    <col min="10" max="10" width="8" customWidth="1"/>
    <col min="11" max="11" width="9.5703125" customWidth="1"/>
    <col min="12" max="12" width="8.7109375" customWidth="1"/>
    <col min="13" max="13" width="11.140625" customWidth="1"/>
    <col min="14" max="27" width="8.7109375" customWidth="1"/>
  </cols>
  <sheetData>
    <row r="1" spans="1:27" ht="14.45">
      <c r="A1" s="202"/>
      <c r="B1" s="247" t="s">
        <v>350</v>
      </c>
      <c r="C1" s="356"/>
      <c r="D1" s="356"/>
      <c r="E1" s="356"/>
      <c r="F1" s="356"/>
      <c r="G1" s="356"/>
      <c r="H1" s="356"/>
      <c r="I1" s="356"/>
      <c r="J1" s="356"/>
      <c r="K1" s="357"/>
    </row>
    <row r="2" spans="1:27" ht="14.45">
      <c r="A2" s="203"/>
      <c r="B2" s="358"/>
      <c r="C2" s="359"/>
      <c r="D2" s="387"/>
      <c r="E2" s="359"/>
      <c r="F2" s="359"/>
      <c r="G2" s="359"/>
      <c r="H2" s="359"/>
      <c r="I2" s="359"/>
      <c r="J2" s="359"/>
      <c r="K2" s="363"/>
    </row>
    <row r="3" spans="1:27" ht="21.6">
      <c r="A3" s="204"/>
      <c r="B3" s="251" t="s">
        <v>306</v>
      </c>
      <c r="C3" s="250" t="s">
        <v>307</v>
      </c>
      <c r="D3" s="256" t="s">
        <v>75</v>
      </c>
      <c r="E3" s="361"/>
      <c r="F3" s="185" t="s">
        <v>308</v>
      </c>
      <c r="G3" s="185" t="s">
        <v>309</v>
      </c>
      <c r="H3" s="186" t="s">
        <v>310</v>
      </c>
      <c r="I3" s="185" t="s">
        <v>311</v>
      </c>
      <c r="J3" s="185" t="s">
        <v>351</v>
      </c>
      <c r="K3" s="187" t="s">
        <v>313</v>
      </c>
    </row>
    <row r="4" spans="1:27" ht="14.45">
      <c r="A4" s="204"/>
      <c r="B4" s="365"/>
      <c r="C4" s="365"/>
      <c r="D4" s="124" t="s">
        <v>315</v>
      </c>
      <c r="E4" s="125" t="s">
        <v>316</v>
      </c>
      <c r="F4" s="126">
        <v>1</v>
      </c>
      <c r="G4" s="126">
        <v>2</v>
      </c>
      <c r="H4" s="367">
        <v>3</v>
      </c>
      <c r="I4" s="126" t="s">
        <v>317</v>
      </c>
      <c r="J4" s="126">
        <v>5</v>
      </c>
      <c r="K4" s="127" t="s">
        <v>318</v>
      </c>
    </row>
    <row r="5" spans="1:27" ht="14.45">
      <c r="A5" s="205"/>
      <c r="B5" s="188">
        <v>3</v>
      </c>
      <c r="C5" s="189" t="s">
        <v>376</v>
      </c>
      <c r="D5" s="190"/>
      <c r="E5" s="191"/>
      <c r="F5" s="192"/>
      <c r="G5" s="192"/>
      <c r="H5" s="193"/>
      <c r="I5" s="194"/>
      <c r="J5" s="195"/>
      <c r="K5" s="194"/>
    </row>
    <row r="6" spans="1:27" ht="20.45">
      <c r="A6" s="206"/>
      <c r="B6" s="207" t="s">
        <v>377</v>
      </c>
      <c r="C6" s="208" t="s">
        <v>378</v>
      </c>
      <c r="D6" s="209" t="s">
        <v>365</v>
      </c>
      <c r="E6" s="210" t="s">
        <v>379</v>
      </c>
      <c r="F6" s="211" t="s">
        <v>308</v>
      </c>
      <c r="G6" s="211">
        <v>2</v>
      </c>
      <c r="H6" s="389">
        <v>24</v>
      </c>
      <c r="I6" s="212">
        <f t="shared" ref="I6:I9" si="0">H6*G6</f>
        <v>48</v>
      </c>
      <c r="J6" s="212">
        <v>210.84549000000001</v>
      </c>
      <c r="K6" s="212">
        <f t="shared" ref="K6:K9" si="1">J6*I6</f>
        <v>10120.58352</v>
      </c>
      <c r="L6" s="85"/>
      <c r="M6" s="213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</row>
    <row r="7" spans="1:27" ht="20.45">
      <c r="A7" s="206"/>
      <c r="B7" s="207" t="s">
        <v>380</v>
      </c>
      <c r="C7" s="208" t="s">
        <v>381</v>
      </c>
      <c r="D7" s="209" t="s">
        <v>365</v>
      </c>
      <c r="E7" s="210" t="s">
        <v>382</v>
      </c>
      <c r="F7" s="211" t="s">
        <v>308</v>
      </c>
      <c r="G7" s="211">
        <v>3</v>
      </c>
      <c r="H7" s="389">
        <v>24</v>
      </c>
      <c r="I7" s="212">
        <f t="shared" si="0"/>
        <v>72</v>
      </c>
      <c r="J7" s="212">
        <v>249.7141</v>
      </c>
      <c r="K7" s="212">
        <f t="shared" si="1"/>
        <v>17979.415199999999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</row>
    <row r="8" spans="1:27" ht="14.45">
      <c r="A8" s="214"/>
      <c r="B8" s="148" t="s">
        <v>383</v>
      </c>
      <c r="C8" s="215" t="s">
        <v>384</v>
      </c>
      <c r="D8" s="388" t="s">
        <v>365</v>
      </c>
      <c r="E8" s="156" t="s">
        <v>385</v>
      </c>
      <c r="F8" s="149" t="s">
        <v>308</v>
      </c>
      <c r="G8" s="149">
        <v>10</v>
      </c>
      <c r="H8" s="376">
        <v>24</v>
      </c>
      <c r="I8" s="163">
        <f t="shared" si="0"/>
        <v>240</v>
      </c>
      <c r="J8" s="163">
        <v>270.83332999999999</v>
      </c>
      <c r="K8" s="163">
        <f t="shared" si="1"/>
        <v>64999.999199999998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1:27" ht="14.45">
      <c r="A9" s="216"/>
      <c r="B9" s="390" t="s">
        <v>386</v>
      </c>
      <c r="C9" s="391" t="s">
        <v>387</v>
      </c>
      <c r="D9" s="388" t="s">
        <v>365</v>
      </c>
      <c r="E9" s="380" t="s">
        <v>388</v>
      </c>
      <c r="F9" s="149" t="s">
        <v>308</v>
      </c>
      <c r="G9" s="149">
        <v>2</v>
      </c>
      <c r="H9" s="376">
        <v>24</v>
      </c>
      <c r="I9" s="163">
        <f t="shared" si="0"/>
        <v>48</v>
      </c>
      <c r="J9" s="163">
        <v>1875</v>
      </c>
      <c r="K9" s="163">
        <f t="shared" si="1"/>
        <v>90000</v>
      </c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27" ht="14.45">
      <c r="A10" s="216"/>
      <c r="B10" s="390" t="s">
        <v>389</v>
      </c>
      <c r="C10" s="391" t="s">
        <v>390</v>
      </c>
      <c r="D10" s="388" t="s">
        <v>365</v>
      </c>
      <c r="E10" s="380" t="s">
        <v>391</v>
      </c>
      <c r="F10" s="149" t="s">
        <v>87</v>
      </c>
      <c r="G10" s="149">
        <v>111</v>
      </c>
      <c r="H10" s="376" t="s">
        <v>392</v>
      </c>
      <c r="I10" s="151" t="str">
        <f>H10</f>
        <v>var</v>
      </c>
      <c r="J10" s="163">
        <v>350</v>
      </c>
      <c r="K10" s="163">
        <f>G10*J10</f>
        <v>38850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1:27" ht="14.45">
      <c r="A11" s="216"/>
      <c r="B11" s="217" t="s">
        <v>393</v>
      </c>
      <c r="C11" s="391" t="s">
        <v>394</v>
      </c>
      <c r="D11" s="388" t="s">
        <v>365</v>
      </c>
      <c r="E11" s="380" t="s">
        <v>395</v>
      </c>
      <c r="F11" s="149" t="s">
        <v>87</v>
      </c>
      <c r="G11" s="149">
        <v>21</v>
      </c>
      <c r="H11" s="376">
        <v>24</v>
      </c>
      <c r="I11" s="163">
        <f t="shared" ref="I11:I12" si="2">H11*G11</f>
        <v>504</v>
      </c>
      <c r="J11" s="163">
        <v>145.83333999999999</v>
      </c>
      <c r="K11" s="163">
        <f t="shared" ref="K11:K12" si="3">J11*I11</f>
        <v>73500.003360000002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spans="1:27" ht="14.45">
      <c r="A12" s="216"/>
      <c r="B12" s="217" t="s">
        <v>396</v>
      </c>
      <c r="C12" s="391" t="s">
        <v>397</v>
      </c>
      <c r="D12" s="388" t="s">
        <v>365</v>
      </c>
      <c r="E12" s="380" t="s">
        <v>398</v>
      </c>
      <c r="F12" s="149" t="s">
        <v>308</v>
      </c>
      <c r="G12" s="149">
        <v>4</v>
      </c>
      <c r="H12" s="376">
        <v>24</v>
      </c>
      <c r="I12" s="163">
        <f t="shared" si="2"/>
        <v>96</v>
      </c>
      <c r="J12" s="163">
        <v>145.83330000000001</v>
      </c>
      <c r="K12" s="163">
        <f t="shared" si="3"/>
        <v>13999.996800000001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ht="14.45">
      <c r="A13" s="216"/>
      <c r="B13" s="217" t="s">
        <v>399</v>
      </c>
      <c r="C13" s="391" t="s">
        <v>400</v>
      </c>
      <c r="D13" s="388" t="s">
        <v>365</v>
      </c>
      <c r="E13" s="380" t="s">
        <v>401</v>
      </c>
      <c r="F13" s="149" t="s">
        <v>87</v>
      </c>
      <c r="G13" s="149">
        <v>19</v>
      </c>
      <c r="H13" s="376" t="s">
        <v>392</v>
      </c>
      <c r="I13" s="151" t="s">
        <v>392</v>
      </c>
      <c r="J13" s="163">
        <v>400</v>
      </c>
      <c r="K13" s="163">
        <f>G13*J13</f>
        <v>7600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14.45">
      <c r="A14" s="214"/>
      <c r="B14" s="392"/>
      <c r="C14" s="391"/>
      <c r="D14" s="379"/>
      <c r="E14" s="380"/>
      <c r="F14" s="381"/>
      <c r="G14" s="381"/>
      <c r="H14" s="382"/>
      <c r="I14" s="384"/>
      <c r="J14" s="384"/>
      <c r="K14" s="384"/>
    </row>
    <row r="15" spans="1:27" ht="14.45">
      <c r="A15" s="218"/>
      <c r="B15" s="377" t="s">
        <v>373</v>
      </c>
      <c r="C15" s="378" t="s">
        <v>374</v>
      </c>
      <c r="D15" s="379"/>
      <c r="E15" s="380"/>
      <c r="F15" s="381"/>
      <c r="G15" s="381">
        <f>SUM(G6:G13)</f>
        <v>172</v>
      </c>
      <c r="H15" s="382"/>
      <c r="I15" s="383"/>
      <c r="J15" s="384"/>
      <c r="K15" s="383">
        <f>SUM(K6:K13)</f>
        <v>317049.99807999999</v>
      </c>
    </row>
    <row r="16" spans="1:27" ht="15.75" customHeight="1">
      <c r="A16" s="219"/>
      <c r="B16" s="255"/>
      <c r="C16" s="360"/>
      <c r="D16" s="360"/>
      <c r="E16" s="360"/>
      <c r="F16" s="360"/>
      <c r="G16" s="360"/>
      <c r="H16" s="360"/>
      <c r="I16" s="360"/>
      <c r="J16" s="360"/>
      <c r="K16" s="361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7">
    <mergeCell ref="B1:K1"/>
    <mergeCell ref="B2:C2"/>
    <mergeCell ref="B16:K16"/>
    <mergeCell ref="D2:K2"/>
    <mergeCell ref="B3:B4"/>
    <mergeCell ref="C3:C4"/>
    <mergeCell ref="D3:E3"/>
  </mergeCells>
  <pageMargins left="0.511811024" right="0.511811024" top="0.78740157499999996" bottom="0.78740157499999996" header="0" footer="0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2060"/>
  </sheetPr>
  <dimension ref="A1:H1003"/>
  <sheetViews>
    <sheetView showGridLines="0" workbookViewId="0">
      <selection activeCell="B29" sqref="B29"/>
    </sheetView>
  </sheetViews>
  <sheetFormatPr defaultColWidth="14.42578125" defaultRowHeight="15" customHeight="1"/>
  <cols>
    <col min="1" max="1" width="19.85546875" customWidth="1"/>
    <col min="2" max="2" width="57.28515625" customWidth="1"/>
    <col min="3" max="3" width="25.7109375" customWidth="1"/>
    <col min="4" max="4" width="11.5703125" customWidth="1"/>
    <col min="5" max="5" width="16.85546875" customWidth="1"/>
    <col min="6" max="6" width="11.28515625" customWidth="1"/>
    <col min="7" max="7" width="7.28515625" customWidth="1"/>
    <col min="8" max="8" width="12.7109375" customWidth="1"/>
    <col min="9" max="26" width="8.7109375" customWidth="1"/>
  </cols>
  <sheetData>
    <row r="1" spans="1:8" ht="15.6">
      <c r="A1" s="393" t="s">
        <v>402</v>
      </c>
      <c r="B1" s="261"/>
      <c r="C1" s="394">
        <f>'Composição Geral'!M6</f>
        <v>45352</v>
      </c>
      <c r="D1" s="257"/>
      <c r="E1" s="261"/>
      <c r="F1" s="262"/>
    </row>
    <row r="2" spans="1:8" ht="40.9">
      <c r="A2" s="220" t="s">
        <v>403</v>
      </c>
      <c r="B2" s="220" t="s">
        <v>37</v>
      </c>
      <c r="C2" s="220" t="s">
        <v>308</v>
      </c>
      <c r="D2" s="221" t="s">
        <v>404</v>
      </c>
      <c r="E2" s="222" t="s">
        <v>405</v>
      </c>
      <c r="F2" s="221" t="s">
        <v>406</v>
      </c>
      <c r="H2" s="235" t="s">
        <v>407</v>
      </c>
    </row>
    <row r="3" spans="1:8" ht="14.45">
      <c r="A3" s="223" t="s">
        <v>408</v>
      </c>
      <c r="B3" s="223" t="s">
        <v>409</v>
      </c>
      <c r="C3" s="224" t="s">
        <v>410</v>
      </c>
      <c r="D3" s="225">
        <f>SUM('Composição Geral'!H14:H16)</f>
        <v>3</v>
      </c>
      <c r="E3" s="226">
        <f>SUM('Composição Geral'!M14:M16)</f>
        <v>534904.32817060873</v>
      </c>
      <c r="F3" s="227">
        <f t="shared" ref="F3:F7" si="0">E3/$E$12</f>
        <v>0.26660100097160971</v>
      </c>
      <c r="H3" s="228">
        <f>E3/p</f>
        <v>22287.680340442032</v>
      </c>
    </row>
    <row r="4" spans="1:8" ht="14.45">
      <c r="A4" s="223" t="s">
        <v>411</v>
      </c>
      <c r="B4" s="223" t="s">
        <v>412</v>
      </c>
      <c r="C4" s="224" t="s">
        <v>413</v>
      </c>
      <c r="D4" s="225">
        <f>SUM('Composição Geral'!H18:H20)</f>
        <v>4</v>
      </c>
      <c r="E4" s="226">
        <f>SUM('Composição Geral'!M18:M20)</f>
        <v>379339.19991314883</v>
      </c>
      <c r="F4" s="227">
        <f t="shared" si="0"/>
        <v>0.18906597886483867</v>
      </c>
      <c r="H4" s="228">
        <f>E4/p</f>
        <v>15805.799996381202</v>
      </c>
    </row>
    <row r="5" spans="1:8" ht="14.45">
      <c r="A5" s="223" t="s">
        <v>414</v>
      </c>
      <c r="B5" s="223" t="s">
        <v>415</v>
      </c>
      <c r="C5" s="224" t="s">
        <v>410</v>
      </c>
      <c r="D5" s="225">
        <f>SUM('Composição Geral'!H22,'Composição Geral'!H23)</f>
        <v>2</v>
      </c>
      <c r="E5" s="226">
        <f>SUM('Composição Geral'!M22,'Composição Geral'!M23)</f>
        <v>179310.83983659348</v>
      </c>
      <c r="F5" s="227">
        <f t="shared" si="0"/>
        <v>8.9370092683655561E-2</v>
      </c>
      <c r="H5" s="228">
        <f>E5/p</f>
        <v>7471.2849931913952</v>
      </c>
    </row>
    <row r="6" spans="1:8" ht="14.45">
      <c r="A6" s="223" t="s">
        <v>416</v>
      </c>
      <c r="B6" s="223" t="s">
        <v>417</v>
      </c>
      <c r="C6" s="224" t="s">
        <v>418</v>
      </c>
      <c r="D6" s="225">
        <v>2</v>
      </c>
      <c r="E6" s="226">
        <f>'Composição Geral'!M25</f>
        <v>206634.95830167094</v>
      </c>
      <c r="F6" s="227">
        <f t="shared" si="0"/>
        <v>0.10298867258629012</v>
      </c>
      <c r="H6" s="228">
        <f>E6/p</f>
        <v>8609.789929236289</v>
      </c>
    </row>
    <row r="7" spans="1:8" ht="14.45">
      <c r="A7" s="223" t="s">
        <v>419</v>
      </c>
      <c r="B7" s="223" t="s">
        <v>420</v>
      </c>
      <c r="C7" s="224" t="s">
        <v>421</v>
      </c>
      <c r="D7" s="225">
        <f>SUM('Composição Geral'!H25)</f>
        <v>2</v>
      </c>
      <c r="E7" s="226">
        <f>SUM('Composição Geral'!M27,'Composição Geral'!M28)</f>
        <v>98085.966606491158</v>
      </c>
      <c r="F7" s="227">
        <f t="shared" si="0"/>
        <v>4.8886904632070752E-2</v>
      </c>
      <c r="H7" s="228">
        <f>E7/p</f>
        <v>4086.9152752704649</v>
      </c>
    </row>
    <row r="8" spans="1:8" ht="14.45">
      <c r="A8" s="395"/>
      <c r="B8" s="261"/>
      <c r="C8" s="261"/>
      <c r="D8" s="262"/>
      <c r="E8" s="226"/>
      <c r="F8" s="227"/>
    </row>
    <row r="9" spans="1:8" ht="14.45">
      <c r="A9" s="396" t="str">
        <f>'Composição Geral'!B34</f>
        <v>B) DESPESAS GERAIS</v>
      </c>
      <c r="B9" s="223" t="str">
        <f>'Composição Geral'!B36</f>
        <v>Licenças de Software - ESRI / AG / POWER BI / NUVEM</v>
      </c>
      <c r="C9" s="224" t="s">
        <v>365</v>
      </c>
      <c r="D9" s="225" t="s">
        <v>422</v>
      </c>
      <c r="E9" s="226">
        <f>'Composição Geral'!M36</f>
        <v>291060.0048</v>
      </c>
      <c r="F9" s="227">
        <f t="shared" ref="F9:F10" si="1">E9/$E$12</f>
        <v>0.14506685501660749</v>
      </c>
    </row>
    <row r="10" spans="1:8" ht="14.45">
      <c r="A10" s="272"/>
      <c r="B10" s="223" t="str">
        <f>'Composição Geral'!B38</f>
        <v>Equipamentos, Diárias, Passagens e Veículos</v>
      </c>
      <c r="C10" s="224" t="s">
        <v>365</v>
      </c>
      <c r="D10" s="225" t="s">
        <v>422</v>
      </c>
      <c r="E10" s="226">
        <f>'Composição Geral'!M38</f>
        <v>317049.99807999999</v>
      </c>
      <c r="F10" s="227">
        <f t="shared" si="1"/>
        <v>0.15802049524492773</v>
      </c>
    </row>
    <row r="11" spans="1:8" ht="14.45">
      <c r="A11" s="395"/>
      <c r="B11" s="261"/>
      <c r="C11" s="261"/>
      <c r="D11" s="262"/>
      <c r="E11" s="226"/>
      <c r="F11" s="227"/>
    </row>
    <row r="12" spans="1:8" ht="14.45">
      <c r="A12" s="229"/>
      <c r="B12" s="397" t="s">
        <v>423</v>
      </c>
      <c r="C12" s="398"/>
      <c r="D12" s="399"/>
      <c r="E12" s="399">
        <f t="shared" ref="E12:F12" si="2">SUM(E3:E10)</f>
        <v>2006385.2957085131</v>
      </c>
      <c r="F12" s="230">
        <f t="shared" si="2"/>
        <v>1</v>
      </c>
    </row>
    <row r="14" spans="1:8" ht="15" customHeight="1">
      <c r="C14" s="12"/>
      <c r="D14" s="231"/>
      <c r="E14" s="228"/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5">
    <mergeCell ref="A1:B1"/>
    <mergeCell ref="D1:F1"/>
    <mergeCell ref="A8:D8"/>
    <mergeCell ref="A9:A10"/>
    <mergeCell ref="A11:D11"/>
  </mergeCells>
  <pageMargins left="0.511811024" right="0.511811024" top="0.78740157499999996" bottom="0.78740157499999996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BFFF51BFA71CC4BB23DC1464A7DC1DA" ma:contentTypeVersion="14" ma:contentTypeDescription="Crie um novo documento." ma:contentTypeScope="" ma:versionID="4eaff8147670fbdf8edfc2ab2715de94">
  <xsd:schema xmlns:xsd="http://www.w3.org/2001/XMLSchema" xmlns:xs="http://www.w3.org/2001/XMLSchema" xmlns:p="http://schemas.microsoft.com/office/2006/metadata/properties" xmlns:ns2="4e6c9066-e9c1-42dc-b39a-2a02a6340af1" xmlns:ns3="a4d0f0a8-ef04-4266-8fd5-8108d10e0516" targetNamespace="http://schemas.microsoft.com/office/2006/metadata/properties" ma:root="true" ma:fieldsID="0d290f6d76239abc297029856c798fd9" ns2:_="" ns3:_="">
    <xsd:import namespace="4e6c9066-e9c1-42dc-b39a-2a02a6340af1"/>
    <xsd:import namespace="a4d0f0a8-ef04-4266-8fd5-8108d10e0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c9066-e9c1-42dc-b39a-2a02a6340a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5fd7c703-4c59-4b94-8590-81cf4c3969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d0f0a8-ef04-4266-8fd5-8108d10e0516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bde333e-3c71-40f5-99d1-7fd58b738574}" ma:internalName="TaxCatchAll" ma:showField="CatchAllData" ma:web="a4d0f0a8-ef04-4266-8fd5-8108d10e0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e6c9066-e9c1-42dc-b39a-2a02a6340af1">
      <Terms xmlns="http://schemas.microsoft.com/office/infopath/2007/PartnerControls"/>
    </lcf76f155ced4ddcb4097134ff3c332f>
    <TaxCatchAll xmlns="a4d0f0a8-ef04-4266-8fd5-8108d10e0516" xsi:nil="true"/>
    <SharedWithUsers xmlns="a4d0f0a8-ef04-4266-8fd5-8108d10e051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3204EDB-3EF9-449F-8335-1430B190B649}"/>
</file>

<file path=customXml/itemProps2.xml><?xml version="1.0" encoding="utf-8"?>
<ds:datastoreItem xmlns:ds="http://schemas.openxmlformats.org/officeDocument/2006/customXml" ds:itemID="{D39FB4F1-B960-4250-8487-AC39A8F03637}"/>
</file>

<file path=customXml/itemProps3.xml><?xml version="1.0" encoding="utf-8"?>
<ds:datastoreItem xmlns:ds="http://schemas.openxmlformats.org/officeDocument/2006/customXml" ds:itemID="{30EA9971-B1EF-449A-ADFF-E962F8CD1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Inácio Carvalho da Costa</dc:creator>
  <cp:keywords/>
  <dc:description/>
  <cp:lastModifiedBy>Usuário Convidado</cp:lastModifiedBy>
  <cp:revision/>
  <dcterms:created xsi:type="dcterms:W3CDTF">2023-02-10T13:11:52Z</dcterms:created>
  <dcterms:modified xsi:type="dcterms:W3CDTF">2024-04-17T22:02:45Z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0x010100ABFFF51BFA71CC4BB23DC1464A7DC1DA</vt:lpwstr>
  </property>
  <property fmtid="{D5CDD505-2E9C-101B-9397-08002B2CF9AE}" pid="3" name="Order">
    <vt:r8>8502600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